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ogkursbiri.sharepoint.com/sites/553052Veikonomikalkulatorer/Delte dokumenter/"/>
    </mc:Choice>
  </mc:AlternateContent>
  <xr:revisionPtr revIDLastSave="837" documentId="8_{795BAD8D-C651-4584-877D-5EB49B9F2061}" xr6:coauthVersionLast="47" xr6:coauthVersionMax="47" xr10:uidLastSave="{5D333F64-D18F-4EBA-8CAA-A108CDEA386B}"/>
  <workbookProtection workbookAlgorithmName="SHA-512" workbookHashValue="iXdIpL7W5l45ar97NCK5uE26ssnJRCe32fB+r6avp8VL7u+c1YgshBGTXMO5dk4MMraYjtA3dAsQRvKLqs64gg==" workbookSaltValue="Y9h0XFzqBGtX7rgDC3Z4Ow==" workbookSpinCount="100000" lockStructure="1"/>
  <bookViews>
    <workbookView showSheetTabs="0" xWindow="-120" yWindow="-120" windowWidth="29040" windowHeight="15720" xr2:uid="{4C3C5F7C-F1DC-455E-BD48-14D531D4B735}"/>
  </bookViews>
  <sheets>
    <sheet name="Beregn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N28" i="2" l="1"/>
  <c r="G32" i="2" l="1"/>
  <c r="N30" i="2" l="1"/>
  <c r="N32" i="2" l="1"/>
  <c r="C28" i="2"/>
  <c r="D30" i="2"/>
  <c r="G34" i="2"/>
  <c r="G33" i="2"/>
  <c r="G31" i="2"/>
  <c r="G30" i="2"/>
  <c r="G29" i="2"/>
  <c r="E32" i="2"/>
  <c r="E34" i="2"/>
  <c r="D34" i="2"/>
  <c r="D33" i="2"/>
  <c r="D32" i="2"/>
  <c r="D31" i="2"/>
  <c r="D29" i="2"/>
  <c r="C30" i="2"/>
  <c r="C31" i="2"/>
  <c r="C32" i="2"/>
  <c r="C33" i="2"/>
  <c r="B34" i="2"/>
  <c r="E33" i="2"/>
  <c r="E31" i="2"/>
  <c r="E30" i="2"/>
  <c r="E29" i="2"/>
  <c r="C29" i="2"/>
  <c r="E28" i="2"/>
  <c r="G27" i="2"/>
  <c r="B28" i="2"/>
  <c r="H37" i="2"/>
  <c r="H35" i="2"/>
  <c r="H33" i="2"/>
  <c r="H31" i="2"/>
  <c r="H28" i="2"/>
  <c r="N34" i="2" l="1"/>
  <c r="N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Mikael Fønhus</author>
  </authors>
  <commentList>
    <comment ref="M10" authorId="0" shapeId="0" xr:uid="{78314CC2-792B-4EB8-989E-401FD09E460F}">
      <text>
        <r>
          <rPr>
            <sz val="11"/>
            <color indexed="81"/>
            <rFont val="Tahoma"/>
            <family val="2"/>
          </rPr>
          <t>Med "</t>
        </r>
        <r>
          <rPr>
            <b/>
            <sz val="11"/>
            <color indexed="81"/>
            <rFont val="Tahoma"/>
            <family val="2"/>
          </rPr>
          <t>kostnad etter skatt</t>
        </r>
        <r>
          <rPr>
            <sz val="11"/>
            <color indexed="81"/>
            <rFont val="Tahoma"/>
            <family val="2"/>
          </rPr>
          <t xml:space="preserve">, mener vi den faktiske kostnaden etter utgiftsføring. Når kostnaden blir utgiftsført, blir skatten også redusert. 
Slik blir kostnaden lettere å bære.
Dette er penger du ellers kunne ha kjøpt mjølk og brød for. </t>
        </r>
      </text>
    </comment>
    <comment ref="G14" authorId="0" shapeId="0" xr:uid="{59F66B40-09C2-4A76-BB24-E63DDF1DB608}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N</t>
        </r>
        <r>
          <rPr>
            <sz val="11"/>
            <color indexed="81"/>
            <rFont val="Tahoma"/>
            <family val="2"/>
          </rPr>
          <t xml:space="preserve">ettobeløp </t>
        </r>
        <r>
          <rPr>
            <b/>
            <sz val="11"/>
            <color indexed="81"/>
            <rFont val="Tahoma"/>
            <family val="2"/>
          </rPr>
          <t>uten</t>
        </r>
        <r>
          <rPr>
            <sz val="11"/>
            <color indexed="81"/>
            <rFont val="Tahoma"/>
            <family val="2"/>
          </rPr>
          <t xml:space="preserve"> MVA (også kalt moms).</t>
        </r>
        <r>
          <rPr>
            <b/>
            <sz val="6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0" shapeId="0" xr:uid="{17E25B7F-28B6-4C45-85B9-3793F1FF1535}">
      <text>
        <r>
          <rPr>
            <sz val="11"/>
            <color indexed="81"/>
            <rFont val="Tahoma"/>
            <family val="2"/>
          </rPr>
          <t xml:space="preserve">Med "utlignet" menes det at du har fått en faktura fra veilaget ditt der det er spesifisert MVA (moms).
Du som driver </t>
        </r>
        <r>
          <rPr>
            <b/>
            <sz val="11"/>
            <color indexed="81"/>
            <rFont val="Tahoma"/>
            <family val="2"/>
          </rPr>
          <t>kapitalskogbruk</t>
        </r>
        <r>
          <rPr>
            <sz val="11"/>
            <color indexed="81"/>
            <rFont val="Tahoma"/>
            <family val="2"/>
          </rPr>
          <t xml:space="preserve"> skal alltid svare "</t>
        </r>
        <r>
          <rPr>
            <b/>
            <sz val="11"/>
            <color indexed="81"/>
            <rFont val="Tahoma"/>
            <family val="2"/>
          </rPr>
          <t>JA</t>
        </r>
        <r>
          <rPr>
            <sz val="11"/>
            <color indexed="81"/>
            <rFont val="Tahoma"/>
            <family val="2"/>
          </rPr>
          <t xml:space="preserve">" her. Momsen er kostnad du ikke får fradrag for.
Driver du </t>
        </r>
        <r>
          <rPr>
            <b/>
            <sz val="11"/>
            <color indexed="81"/>
            <rFont val="Tahoma"/>
            <family val="2"/>
          </rPr>
          <t>virksomhet</t>
        </r>
        <r>
          <rPr>
            <sz val="11"/>
            <color indexed="81"/>
            <rFont val="Tahoma"/>
            <family val="2"/>
          </rPr>
          <t>, har det ingen betydning så lenge du er registrert i MVA-registeret.</t>
        </r>
      </text>
    </comment>
    <comment ref="G20" authorId="0" shapeId="0" xr:uid="{690E2659-7334-4D03-A460-3BED593AD7D2}">
      <text>
        <r>
          <rPr>
            <b/>
            <sz val="11"/>
            <color indexed="81"/>
            <rFont val="Tahoma"/>
            <family val="2"/>
          </rPr>
          <t>NB! Summen av alle tilskudd.</t>
        </r>
        <r>
          <rPr>
            <b/>
            <sz val="6"/>
            <color indexed="81"/>
            <rFont val="Tahoma"/>
            <family val="2"/>
          </rPr>
          <t xml:space="preserve">
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Kan være kommunalt tilskudd, statstilskudd eller tilskodd fra fra private grunneierlag eller annet.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4" authorId="0" shapeId="0" xr:uid="{15B96277-6AE1-4CA6-9388-383B7FE5ADED}">
      <text>
        <r>
          <rPr>
            <b/>
            <sz val="11"/>
            <color indexed="81"/>
            <rFont val="Tahoma"/>
            <family val="2"/>
          </rPr>
          <t>Se veiledningen i tabellen under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b/>
            <sz val="11"/>
            <color indexed="10"/>
            <rFont val="Tahoma"/>
            <family val="2"/>
          </rPr>
          <t>NB!</t>
        </r>
        <r>
          <rPr>
            <sz val="11"/>
            <color indexed="81"/>
            <rFont val="Tahoma"/>
            <family val="2"/>
          </rPr>
          <t xml:space="preserve">
Først må du velge skogeierkategori ovenfor</t>
        </r>
      </text>
    </comment>
  </commentList>
</comments>
</file>

<file path=xl/sharedStrings.xml><?xml version="1.0" encoding="utf-8"?>
<sst xmlns="http://schemas.openxmlformats.org/spreadsheetml/2006/main" count="36" uniqueCount="28">
  <si>
    <t xml:space="preserve">Når du er medeier i veien, kan veivedlikeholdet betales med skogfond med skattefordel. Dermed blir kostnaden mye lavere enn man skulle tro. </t>
  </si>
  <si>
    <r>
      <t xml:space="preserve">Denne kalkulatoren beregner </t>
    </r>
    <r>
      <rPr>
        <b/>
        <sz val="18"/>
        <color theme="1"/>
        <rFont val="Franklin Gothic Medium"/>
        <family val="2"/>
      </rPr>
      <t>din andel</t>
    </r>
    <r>
      <rPr>
        <sz val="18"/>
        <color theme="1"/>
        <rFont val="Franklin Gothic Medium"/>
        <family val="2"/>
      </rPr>
      <t xml:space="preserve"> av kostnaden etter skatt.</t>
    </r>
  </si>
  <si>
    <t>Nettokostnad:</t>
  </si>
  <si>
    <t>i</t>
  </si>
  <si>
    <t>Er det utlignet MVA på kostnaden?</t>
  </si>
  <si>
    <t>JA</t>
  </si>
  <si>
    <t xml:space="preserve"> </t>
  </si>
  <si>
    <t>Din eierandel i veien:</t>
  </si>
  <si>
    <t>Skogeierkategori:</t>
  </si>
  <si>
    <t>Virksomhet</t>
  </si>
  <si>
    <t>Din skatteprosent:</t>
  </si>
  <si>
    <t>Skogeier-kategori</t>
  </si>
  <si>
    <t>Spart skatt kroner</t>
  </si>
  <si>
    <t>Nøkkeltall for finansieringen</t>
  </si>
  <si>
    <t xml:space="preserve">   Beløpet du skal finansiere</t>
  </si>
  <si>
    <t>kroner</t>
  </si>
  <si>
    <t>÷ Tilskudd</t>
  </si>
  <si>
    <t>= Betales med skogfond</t>
  </si>
  <si>
    <r>
      <t xml:space="preserve">÷ Spart skatt </t>
    </r>
    <r>
      <rPr>
        <i/>
        <sz val="14"/>
        <color theme="1"/>
        <rFont val="Franklin Gothic Medium"/>
        <family val="2"/>
      </rPr>
      <t xml:space="preserve">                                </t>
    </r>
    <r>
      <rPr>
        <i/>
        <sz val="12"/>
        <color theme="1"/>
        <rFont val="Franklin Gothic Medium"/>
        <family val="2"/>
      </rPr>
      <t xml:space="preserve"> </t>
    </r>
    <r>
      <rPr>
        <i/>
        <sz val="12"/>
        <color theme="9" tint="0.79998168889431442"/>
        <rFont val="Franklin Gothic Medium"/>
        <family val="2"/>
      </rPr>
      <t xml:space="preserve">  (   </t>
    </r>
    <r>
      <rPr>
        <i/>
        <sz val="14"/>
        <color theme="1"/>
        <rFont val="Franklin Gothic Medium"/>
        <family val="2"/>
      </rPr>
      <t>(skattefordelen av skogfondet)</t>
    </r>
  </si>
  <si>
    <t>= Egenandel etter skatt</t>
  </si>
  <si>
    <r>
      <t xml:space="preserve">Vi ønsker å gjøre denne kalkulatoren bedre. Har du kommentarer; - send dem til </t>
    </r>
    <r>
      <rPr>
        <i/>
        <sz val="11"/>
        <color rgb="FF7B59F9"/>
        <rFont val="Calibri"/>
        <family val="2"/>
        <scheme val="minor"/>
      </rPr>
      <t>post@skogkurs.no.</t>
    </r>
  </si>
  <si>
    <t>Kalkulatoren er lagd av Skogkurs i prosjektet "Veiøkonomikalkulatorer" og finansiert av Skogbrukets verdiskapingsfond og Skogkurs.</t>
  </si>
  <si>
    <t xml:space="preserve">Les mer om forskjellen på virksomhetsskog og kapitalskog her </t>
  </si>
  <si>
    <r>
      <rPr>
        <sz val="14"/>
        <color rgb="FFFF0000"/>
        <rFont val="Webdings"/>
        <family val="1"/>
        <charset val="2"/>
      </rPr>
      <t xml:space="preserve"> i </t>
    </r>
    <r>
      <rPr>
        <b/>
        <sz val="16"/>
        <color theme="1"/>
        <rFont val="Calibri"/>
        <family val="2"/>
        <scheme val="minor"/>
      </rPr>
      <t>→</t>
    </r>
  </si>
  <si>
    <r>
      <t xml:space="preserve">         Veivedlikehold  </t>
    </r>
    <r>
      <rPr>
        <sz val="26"/>
        <color theme="0"/>
        <rFont val="Calibri"/>
        <family val="2"/>
      </rPr>
      <t>̶</t>
    </r>
    <r>
      <rPr>
        <sz val="26"/>
        <color theme="0"/>
        <rFont val="Franklin Gothic Medium"/>
        <family val="2"/>
      </rPr>
      <t xml:space="preserve">  kostnad etter skatt</t>
    </r>
  </si>
  <si>
    <t>Eventuelle tilskudd:</t>
  </si>
  <si>
    <t>Versjon 1.2</t>
  </si>
  <si>
    <t xml:space="preserve">Dato: 16.05.2023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</si>
</sst>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&quot;kr&quot;\ * #,##0_-;\-&quot;kr&quot;\ * #,##0_-;_-&quot;kr&quot;\ * &quot;-&quot;??_-;_-@_-"/>
    <numFmt numFmtId="166" formatCode="0.0\ %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0"/>
      <name val="Franklin Gothic Medium"/>
      <family val="2"/>
    </font>
    <font>
      <sz val="26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b/>
      <sz val="12"/>
      <color theme="0"/>
      <name val="Franklin Gothic Medium"/>
      <family val="2"/>
    </font>
    <font>
      <b/>
      <sz val="28"/>
      <color theme="0"/>
      <name val="Franklin Gothic Medium"/>
      <family val="2"/>
    </font>
    <font>
      <sz val="20"/>
      <color theme="3"/>
      <name val="Calibri Light"/>
      <family val="2"/>
      <scheme val="major"/>
    </font>
    <font>
      <sz val="11"/>
      <color theme="1"/>
      <name val="Franklin Gothic Medium"/>
      <family val="2"/>
    </font>
    <font>
      <b/>
      <sz val="11"/>
      <color theme="1"/>
      <name val="Franklin Gothic Medium"/>
      <family val="2"/>
    </font>
    <font>
      <b/>
      <sz val="9"/>
      <color indexed="81"/>
      <name val="Tahoma"/>
      <family val="2"/>
    </font>
    <font>
      <b/>
      <sz val="6"/>
      <color indexed="81"/>
      <name val="Tahoma"/>
      <family val="2"/>
    </font>
    <font>
      <sz val="9"/>
      <color indexed="81"/>
      <name val="Tahoma"/>
      <family val="2"/>
    </font>
    <font>
      <sz val="16"/>
      <color theme="1"/>
      <name val="Franklin Gothic Medium"/>
      <family val="2"/>
    </font>
    <font>
      <i/>
      <sz val="11"/>
      <color theme="1"/>
      <name val="Franklin Gothic Medium"/>
      <family val="2"/>
    </font>
    <font>
      <sz val="11"/>
      <color indexed="81"/>
      <name val="Tahoma"/>
      <family val="2"/>
    </font>
    <font>
      <sz val="14"/>
      <color theme="1"/>
      <name val="Franklin Gothic Medium"/>
      <family val="2"/>
    </font>
    <font>
      <sz val="20"/>
      <color theme="1"/>
      <name val="Arial Rounded MT Bold"/>
      <family val="2"/>
    </font>
    <font>
      <sz val="12"/>
      <color theme="1"/>
      <name val="Franklin Gothic Medium"/>
      <family val="2"/>
    </font>
    <font>
      <sz val="14"/>
      <color rgb="FFFF0000"/>
      <name val="Webdings"/>
      <family val="1"/>
      <charset val="2"/>
    </font>
    <font>
      <sz val="14"/>
      <color theme="1"/>
      <name val="Calibri"/>
      <family val="2"/>
      <scheme val="minor"/>
    </font>
    <font>
      <b/>
      <sz val="11"/>
      <color indexed="81"/>
      <name val="Tahoma"/>
      <family val="2"/>
    </font>
    <font>
      <sz val="6"/>
      <color indexed="81"/>
      <name val="Tahoma"/>
      <family val="2"/>
    </font>
    <font>
      <sz val="20"/>
      <color theme="1"/>
      <name val="Franklin Gothic Medium"/>
      <family val="2"/>
    </font>
    <font>
      <b/>
      <sz val="18"/>
      <color rgb="FFFA7D00"/>
      <name val="Calibri"/>
      <family val="2"/>
      <scheme val="minor"/>
    </font>
    <font>
      <sz val="18"/>
      <color theme="1"/>
      <name val="Franklin Gothic Medium"/>
      <family val="2"/>
    </font>
    <font>
      <i/>
      <sz val="14"/>
      <color theme="1"/>
      <name val="Franklin Gothic Medium"/>
      <family val="2"/>
    </font>
    <font>
      <b/>
      <sz val="2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20"/>
      <color theme="3"/>
      <name val="Calibri"/>
      <family val="2"/>
      <scheme val="minor"/>
    </font>
    <font>
      <sz val="11"/>
      <color theme="0"/>
      <name val="Inherit"/>
    </font>
    <font>
      <i/>
      <sz val="11"/>
      <color rgb="FF7B59F9"/>
      <name val="Calibri"/>
      <family val="2"/>
      <scheme val="minor"/>
    </font>
    <font>
      <sz val="11"/>
      <color rgb="FF333333"/>
      <name val="Inherit"/>
    </font>
    <font>
      <sz val="26"/>
      <color rgb="FFC00000"/>
      <name val="Franklin Gothic Medium"/>
      <family val="2"/>
    </font>
    <font>
      <b/>
      <sz val="11"/>
      <color indexed="10"/>
      <name val="Tahoma"/>
      <family val="2"/>
    </font>
    <font>
      <sz val="10.5"/>
      <color theme="1"/>
      <name val="Franklin Gothic Medium"/>
      <family val="2"/>
    </font>
    <font>
      <sz val="26"/>
      <color theme="0"/>
      <name val="Calibri"/>
      <family val="2"/>
    </font>
    <font>
      <i/>
      <sz val="12"/>
      <color theme="1"/>
      <name val="Franklin Gothic Medium"/>
      <family val="2"/>
    </font>
    <font>
      <i/>
      <sz val="12"/>
      <color theme="9" tint="0.79998168889431442"/>
      <name val="Franklin Gothic Medium"/>
      <family val="2"/>
    </font>
    <font>
      <b/>
      <sz val="18"/>
      <color theme="1"/>
      <name val="Franklin Gothic Medium"/>
      <family val="2"/>
    </font>
    <font>
      <b/>
      <u/>
      <sz val="14"/>
      <color rgb="FF7030A0"/>
      <name val="Calibri"/>
      <family val="2"/>
    </font>
    <font>
      <b/>
      <u/>
      <sz val="11"/>
      <color rgb="FF7030A0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8"/>
      <color rgb="FFFF0000"/>
      <name val="Webdings"/>
      <family val="1"/>
      <charset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DD30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F2D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7F2D9"/>
        <bgColor theme="7" tint="0.79998168889431442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7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14996795556505021"/>
      </bottom>
      <diagonal/>
    </border>
    <border>
      <left/>
      <right style="thick">
        <color theme="0" tint="-0.14996795556505021"/>
      </right>
      <top style="thick">
        <color theme="0" tint="-0.499984740745262"/>
      </top>
      <bottom style="thick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 style="medium">
        <color rgb="FF7030A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0" tint="-0.499984740745262"/>
      </left>
      <right style="thick">
        <color theme="0" tint="-0.14996795556505021"/>
      </right>
      <top style="thick">
        <color theme="0" tint="-0.499984740745262"/>
      </top>
      <bottom style="thick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ed">
        <color theme="7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1" fillId="2" borderId="0" applyNumberFormat="0" applyBorder="0" applyAlignment="0" applyProtection="0"/>
    <xf numFmtId="0" fontId="5" fillId="0" borderId="5" applyNumberFormat="0" applyFill="0" applyAlignment="0" applyProtection="0"/>
  </cellStyleXfs>
  <cellXfs count="121">
    <xf numFmtId="0" fontId="0" fillId="0" borderId="0" xfId="0"/>
    <xf numFmtId="9" fontId="0" fillId="0" borderId="0" xfId="0" applyNumberFormat="1"/>
    <xf numFmtId="9" fontId="0" fillId="0" borderId="0" xfId="1" applyFont="1"/>
    <xf numFmtId="0" fontId="0" fillId="0" borderId="1" xfId="0" applyBorder="1"/>
    <xf numFmtId="9" fontId="0" fillId="0" borderId="1" xfId="1" applyFont="1" applyBorder="1"/>
    <xf numFmtId="0" fontId="0" fillId="0" borderId="3" xfId="0" applyBorder="1"/>
    <xf numFmtId="164" fontId="0" fillId="0" borderId="0" xfId="2" applyNumberFormat="1" applyFont="1"/>
    <xf numFmtId="164" fontId="0" fillId="0" borderId="3" xfId="2" applyNumberFormat="1" applyFont="1" applyBorder="1"/>
    <xf numFmtId="0" fontId="2" fillId="0" borderId="4" xfId="0" applyFont="1" applyBorder="1"/>
    <xf numFmtId="164" fontId="2" fillId="0" borderId="4" xfId="2" applyNumberFormat="1" applyFont="1" applyBorder="1"/>
    <xf numFmtId="0" fontId="4" fillId="0" borderId="2" xfId="3" applyFont="1"/>
    <xf numFmtId="164" fontId="4" fillId="0" borderId="2" xfId="3" applyNumberFormat="1" applyFont="1"/>
    <xf numFmtId="164" fontId="1" fillId="2" borderId="0" xfId="4" applyNumberFormat="1"/>
    <xf numFmtId="0" fontId="6" fillId="3" borderId="0" xfId="0" applyFont="1" applyFill="1"/>
    <xf numFmtId="0" fontId="1" fillId="3" borderId="0" xfId="0" applyFont="1" applyFill="1"/>
    <xf numFmtId="0" fontId="7" fillId="3" borderId="0" xfId="0" applyFont="1" applyFill="1"/>
    <xf numFmtId="0" fontId="8" fillId="3" borderId="0" xfId="5" applyFont="1" applyFill="1" applyBorder="1" applyAlignment="1" applyProtection="1">
      <alignment vertical="center"/>
    </xf>
    <xf numFmtId="0" fontId="9" fillId="3" borderId="0" xfId="5" applyFont="1" applyFill="1" applyBorder="1" applyProtection="1"/>
    <xf numFmtId="0" fontId="10" fillId="3" borderId="0" xfId="0" applyFont="1" applyFill="1" applyAlignment="1">
      <alignment vertical="center"/>
    </xf>
    <xf numFmtId="0" fontId="9" fillId="3" borderId="0" xfId="5" applyFont="1" applyFill="1" applyBorder="1" applyAlignment="1" applyProtection="1"/>
    <xf numFmtId="14" fontId="10" fillId="3" borderId="0" xfId="0" applyNumberFormat="1" applyFont="1" applyFill="1" applyAlignment="1">
      <alignment horizontal="left" vertical="center"/>
    </xf>
    <xf numFmtId="0" fontId="11" fillId="3" borderId="0" xfId="5" applyFont="1" applyFill="1" applyBorder="1" applyProtection="1"/>
    <xf numFmtId="14" fontId="10" fillId="3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0" fillId="5" borderId="0" xfId="0" applyFill="1"/>
    <xf numFmtId="0" fontId="13" fillId="6" borderId="0" xfId="0" applyFont="1" applyFill="1"/>
    <xf numFmtId="0" fontId="13" fillId="6" borderId="0" xfId="0" applyFont="1" applyFill="1" applyAlignment="1">
      <alignment horizontal="right" vertical="center" indent="1"/>
    </xf>
    <xf numFmtId="0" fontId="14" fillId="7" borderId="9" xfId="0" applyFont="1" applyFill="1" applyBorder="1" applyAlignment="1">
      <alignment horizontal="center" vertical="center" wrapText="1"/>
    </xf>
    <xf numFmtId="164" fontId="13" fillId="8" borderId="0" xfId="2" applyNumberFormat="1" applyFont="1" applyFill="1" applyBorder="1" applyAlignment="1">
      <alignment vertical="center"/>
    </xf>
    <xf numFmtId="164" fontId="14" fillId="8" borderId="10" xfId="2" applyNumberFormat="1" applyFont="1" applyFill="1" applyBorder="1" applyAlignment="1">
      <alignment vertical="center"/>
    </xf>
    <xf numFmtId="164" fontId="13" fillId="8" borderId="0" xfId="2" applyNumberFormat="1" applyFont="1" applyFill="1" applyBorder="1" applyAlignment="1">
      <alignment horizontal="right" vertical="center"/>
    </xf>
    <xf numFmtId="166" fontId="13" fillId="8" borderId="0" xfId="1" applyNumberFormat="1" applyFont="1" applyFill="1" applyBorder="1" applyAlignment="1">
      <alignment horizontal="left"/>
    </xf>
    <xf numFmtId="164" fontId="13" fillId="8" borderId="0" xfId="2" applyNumberFormat="1" applyFont="1" applyFill="1" applyBorder="1" applyAlignment="1">
      <alignment horizontal="left" vertical="center"/>
    </xf>
    <xf numFmtId="0" fontId="18" fillId="8" borderId="13" xfId="0" quotePrefix="1" applyFont="1" applyFill="1" applyBorder="1" applyAlignment="1">
      <alignment horizontal="right" vertical="top"/>
    </xf>
    <xf numFmtId="166" fontId="13" fillId="8" borderId="13" xfId="1" quotePrefix="1" applyNumberFormat="1" applyFont="1" applyFill="1" applyBorder="1" applyAlignment="1">
      <alignment horizontal="left" vertical="center"/>
    </xf>
    <xf numFmtId="0" fontId="22" fillId="8" borderId="13" xfId="0" quotePrefix="1" applyFont="1" applyFill="1" applyBorder="1" applyAlignment="1">
      <alignment horizontal="center" vertical="center"/>
    </xf>
    <xf numFmtId="0" fontId="18" fillId="8" borderId="0" xfId="0" quotePrefix="1" applyFont="1" applyFill="1" applyAlignment="1">
      <alignment horizontal="right" vertical="top"/>
    </xf>
    <xf numFmtId="166" fontId="19" fillId="8" borderId="10" xfId="1" applyNumberFormat="1" applyFont="1" applyFill="1" applyBorder="1" applyAlignment="1">
      <alignment vertical="center"/>
    </xf>
    <xf numFmtId="166" fontId="19" fillId="8" borderId="14" xfId="1" applyNumberFormat="1" applyFont="1" applyFill="1" applyBorder="1" applyAlignment="1">
      <alignment vertical="center"/>
    </xf>
    <xf numFmtId="9" fontId="14" fillId="0" borderId="8" xfId="1" applyFont="1" applyBorder="1" applyAlignment="1" applyProtection="1">
      <alignment vertical="center"/>
      <protection locked="0"/>
    </xf>
    <xf numFmtId="9" fontId="13" fillId="0" borderId="15" xfId="1" applyFont="1" applyBorder="1" applyAlignment="1" applyProtection="1">
      <alignment vertical="center"/>
      <protection locked="0"/>
    </xf>
    <xf numFmtId="0" fontId="24" fillId="6" borderId="0" xfId="0" applyFont="1" applyFill="1" applyAlignment="1">
      <alignment horizontal="left" vertical="center" indent="1"/>
    </xf>
    <xf numFmtId="165" fontId="13" fillId="0" borderId="15" xfId="2" applyNumberFormat="1" applyFont="1" applyBorder="1" applyAlignment="1" applyProtection="1">
      <alignment horizontal="right" vertical="center"/>
      <protection locked="0"/>
    </xf>
    <xf numFmtId="164" fontId="0" fillId="5" borderId="0" xfId="2" applyNumberFormat="1" applyFont="1" applyFill="1"/>
    <xf numFmtId="0" fontId="7" fillId="3" borderId="0" xfId="0" applyFont="1" applyFill="1" applyAlignment="1">
      <alignment horizontal="left"/>
    </xf>
    <xf numFmtId="0" fontId="14" fillId="7" borderId="16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center" vertical="center" wrapText="1"/>
    </xf>
    <xf numFmtId="164" fontId="13" fillId="8" borderId="17" xfId="2" applyNumberFormat="1" applyFont="1" applyFill="1" applyBorder="1" applyAlignment="1">
      <alignment vertical="center"/>
    </xf>
    <xf numFmtId="0" fontId="13" fillId="8" borderId="17" xfId="0" applyFont="1" applyFill="1" applyBorder="1"/>
    <xf numFmtId="9" fontId="19" fillId="8" borderId="18" xfId="0" applyNumberFormat="1" applyFont="1" applyFill="1" applyBorder="1" applyAlignment="1">
      <alignment vertical="center"/>
    </xf>
    <xf numFmtId="0" fontId="21" fillId="8" borderId="11" xfId="0" applyFont="1" applyFill="1" applyBorder="1" applyAlignment="1">
      <alignment vertical="top" wrapText="1"/>
    </xf>
    <xf numFmtId="0" fontId="21" fillId="6" borderId="0" xfId="0" applyFont="1" applyFill="1" applyAlignment="1">
      <alignment vertical="top" wrapText="1"/>
    </xf>
    <xf numFmtId="164" fontId="13" fillId="6" borderId="0" xfId="2" applyNumberFormat="1" applyFont="1" applyFill="1" applyBorder="1" applyAlignment="1">
      <alignment vertical="center"/>
    </xf>
    <xf numFmtId="0" fontId="18" fillId="6" borderId="0" xfId="0" quotePrefix="1" applyFont="1" applyFill="1" applyAlignment="1">
      <alignment horizontal="right" vertical="top"/>
    </xf>
    <xf numFmtId="164" fontId="13" fillId="6" borderId="0" xfId="2" applyNumberFormat="1" applyFont="1" applyFill="1" applyBorder="1" applyAlignment="1">
      <alignment horizontal="left" vertical="center"/>
    </xf>
    <xf numFmtId="166" fontId="13" fillId="6" borderId="0" xfId="1" applyNumberFormat="1" applyFont="1" applyFill="1" applyBorder="1" applyAlignment="1">
      <alignment horizontal="left"/>
    </xf>
    <xf numFmtId="166" fontId="19" fillId="6" borderId="0" xfId="1" applyNumberFormat="1" applyFont="1" applyFill="1" applyBorder="1" applyAlignment="1">
      <alignment vertical="center"/>
    </xf>
    <xf numFmtId="0" fontId="0" fillId="6" borderId="0" xfId="0" applyFill="1"/>
    <xf numFmtId="164" fontId="0" fillId="6" borderId="0" xfId="2" applyNumberFormat="1" applyFont="1" applyFill="1" applyBorder="1"/>
    <xf numFmtId="0" fontId="1" fillId="6" borderId="0" xfId="0" applyFont="1" applyFill="1"/>
    <xf numFmtId="0" fontId="0" fillId="6" borderId="6" xfId="0" applyFill="1" applyBorder="1" applyAlignment="1">
      <alignment horizontal="left" vertical="top" wrapText="1"/>
    </xf>
    <xf numFmtId="0" fontId="12" fillId="9" borderId="6" xfId="5" applyFont="1" applyFill="1" applyBorder="1" applyAlignment="1" applyProtection="1">
      <alignment horizontal="left" vertical="center"/>
    </xf>
    <xf numFmtId="0" fontId="2" fillId="6" borderId="0" xfId="0" applyFont="1" applyFill="1"/>
    <xf numFmtId="164" fontId="13" fillId="6" borderId="0" xfId="2" applyNumberFormat="1" applyFont="1" applyFill="1"/>
    <xf numFmtId="164" fontId="0" fillId="6" borderId="0" xfId="2" applyNumberFormat="1" applyFont="1" applyFill="1"/>
    <xf numFmtId="0" fontId="13" fillId="6" borderId="0" xfId="0" applyFont="1" applyFill="1" applyAlignment="1">
      <alignment horizontal="right" indent="1"/>
    </xf>
    <xf numFmtId="0" fontId="25" fillId="6" borderId="0" xfId="0" applyFont="1" applyFill="1"/>
    <xf numFmtId="0" fontId="30" fillId="6" borderId="0" xfId="0" applyFont="1" applyFill="1"/>
    <xf numFmtId="164" fontId="30" fillId="6" borderId="0" xfId="2" applyNumberFormat="1" applyFont="1" applyFill="1"/>
    <xf numFmtId="0" fontId="18" fillId="6" borderId="0" xfId="0" applyFont="1" applyFill="1" applyAlignment="1">
      <alignment horizontal="left" vertical="center"/>
    </xf>
    <xf numFmtId="0" fontId="21" fillId="6" borderId="0" xfId="0" quotePrefix="1" applyFont="1" applyFill="1"/>
    <xf numFmtId="0" fontId="21" fillId="6" borderId="0" xfId="0" applyFont="1" applyFill="1"/>
    <xf numFmtId="166" fontId="13" fillId="0" borderId="15" xfId="1" applyNumberFormat="1" applyFont="1" applyBorder="1" applyAlignment="1" applyProtection="1">
      <alignment vertical="center"/>
      <protection locked="0"/>
    </xf>
    <xf numFmtId="0" fontId="28" fillId="6" borderId="0" xfId="0" applyFont="1" applyFill="1" applyAlignment="1">
      <alignment horizontal="left" vertical="center"/>
    </xf>
    <xf numFmtId="0" fontId="33" fillId="6" borderId="0" xfId="0" applyFont="1" applyFill="1" applyAlignment="1">
      <alignment vertical="center"/>
    </xf>
    <xf numFmtId="9" fontId="34" fillId="6" borderId="21" xfId="1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Protection="1">
      <protection hidden="1"/>
    </xf>
    <xf numFmtId="0" fontId="1" fillId="3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35" fillId="3" borderId="0" xfId="0" applyFont="1" applyFill="1" applyAlignment="1" applyProtection="1">
      <alignment vertical="top"/>
      <protection hidden="1"/>
    </xf>
    <xf numFmtId="0" fontId="35" fillId="3" borderId="0" xfId="0" applyFont="1" applyFill="1" applyAlignment="1" applyProtection="1">
      <alignment vertical="top" wrapText="1"/>
      <protection hidden="1"/>
    </xf>
    <xf numFmtId="0" fontId="37" fillId="3" borderId="0" xfId="0" applyFont="1" applyFill="1" applyAlignment="1" applyProtection="1">
      <alignment horizontal="left" vertical="top" wrapText="1"/>
      <protection hidden="1"/>
    </xf>
    <xf numFmtId="0" fontId="37" fillId="3" borderId="0" xfId="0" applyFont="1" applyFill="1" applyAlignment="1" applyProtection="1">
      <alignment vertical="top" wrapText="1"/>
      <protection hidden="1"/>
    </xf>
    <xf numFmtId="0" fontId="38" fillId="6" borderId="0" xfId="0" applyFont="1" applyFill="1"/>
    <xf numFmtId="164" fontId="40" fillId="8" borderId="0" xfId="2" applyNumberFormat="1" applyFont="1" applyFill="1" applyBorder="1" applyAlignment="1">
      <alignment horizontal="left" vertical="center"/>
    </xf>
    <xf numFmtId="0" fontId="10" fillId="3" borderId="0" xfId="0" applyFont="1" applyFill="1" applyAlignment="1">
      <alignment vertical="top"/>
    </xf>
    <xf numFmtId="0" fontId="9" fillId="3" borderId="0" xfId="5" applyFont="1" applyFill="1" applyBorder="1" applyAlignment="1" applyProtection="1">
      <alignment vertical="top"/>
    </xf>
    <xf numFmtId="0" fontId="45" fillId="6" borderId="0" xfId="0" applyFont="1" applyFill="1"/>
    <xf numFmtId="0" fontId="46" fillId="6" borderId="0" xfId="0" applyFont="1" applyFill="1"/>
    <xf numFmtId="0" fontId="47" fillId="6" borderId="0" xfId="0" applyFont="1" applyFill="1" applyAlignment="1">
      <alignment horizontal="left" vertical="center"/>
    </xf>
    <xf numFmtId="0" fontId="49" fillId="6" borderId="0" xfId="0" applyFont="1" applyFill="1"/>
    <xf numFmtId="0" fontId="30" fillId="6" borderId="0" xfId="0" applyFont="1" applyFill="1" applyAlignment="1">
      <alignment horizontal="left" vertical="top" wrapText="1"/>
    </xf>
    <xf numFmtId="0" fontId="21" fillId="8" borderId="16" xfId="0" applyFont="1" applyFill="1" applyBorder="1" applyAlignment="1">
      <alignment horizontal="center" vertical="top" wrapText="1"/>
    </xf>
    <xf numFmtId="0" fontId="21" fillId="8" borderId="11" xfId="0" applyFont="1" applyFill="1" applyBorder="1" applyAlignment="1">
      <alignment horizontal="center" vertical="top" wrapText="1"/>
    </xf>
    <xf numFmtId="0" fontId="18" fillId="6" borderId="0" xfId="0" applyFont="1" applyFill="1" applyAlignment="1">
      <alignment horizontal="left"/>
    </xf>
    <xf numFmtId="0" fontId="18" fillId="6" borderId="0" xfId="0" applyFont="1" applyFill="1" applyAlignment="1">
      <alignment horizontal="left" vertical="center"/>
    </xf>
    <xf numFmtId="0" fontId="18" fillId="6" borderId="3" xfId="0" quotePrefix="1" applyFont="1" applyFill="1" applyBorder="1" applyAlignment="1">
      <alignment horizontal="left" vertical="center"/>
    </xf>
    <xf numFmtId="0" fontId="18" fillId="6" borderId="20" xfId="0" quotePrefix="1" applyFont="1" applyFill="1" applyBorder="1" applyAlignment="1">
      <alignment horizontal="left" vertical="center"/>
    </xf>
    <xf numFmtId="164" fontId="14" fillId="0" borderId="7" xfId="2" applyNumberFormat="1" applyFont="1" applyBorder="1" applyAlignment="1" applyProtection="1">
      <alignment horizontal="center" vertical="center"/>
      <protection locked="0"/>
    </xf>
    <xf numFmtId="164" fontId="14" fillId="0" borderId="8" xfId="2" applyNumberFormat="1" applyFont="1" applyBorder="1" applyAlignment="1" applyProtection="1">
      <alignment horizontal="center" vertical="center"/>
      <protection locked="0"/>
    </xf>
    <xf numFmtId="165" fontId="13" fillId="0" borderId="7" xfId="2" applyNumberFormat="1" applyFont="1" applyBorder="1" applyAlignment="1" applyProtection="1">
      <alignment horizontal="left" vertical="center"/>
      <protection locked="0"/>
    </xf>
    <xf numFmtId="165" fontId="13" fillId="0" borderId="8" xfId="2" applyNumberFormat="1" applyFont="1" applyBorder="1" applyAlignment="1" applyProtection="1">
      <alignment horizontal="left" vertical="center"/>
      <protection locked="0"/>
    </xf>
    <xf numFmtId="0" fontId="14" fillId="7" borderId="17" xfId="0" applyFont="1" applyFill="1" applyBorder="1" applyAlignment="1">
      <alignment horizontal="center" vertical="center" wrapText="1"/>
    </xf>
    <xf numFmtId="0" fontId="23" fillId="8" borderId="17" xfId="2" applyNumberFormat="1" applyFont="1" applyFill="1" applyBorder="1" applyAlignment="1">
      <alignment horizontal="right" vertical="center" wrapText="1"/>
    </xf>
    <xf numFmtId="0" fontId="28" fillId="6" borderId="3" xfId="0" applyFont="1" applyFill="1" applyBorder="1" applyAlignment="1">
      <alignment horizontal="left" vertical="center"/>
    </xf>
    <xf numFmtId="0" fontId="28" fillId="6" borderId="19" xfId="0" applyFont="1" applyFill="1" applyBorder="1" applyAlignment="1">
      <alignment horizontal="left" vertical="center"/>
    </xf>
    <xf numFmtId="0" fontId="35" fillId="3" borderId="0" xfId="0" applyFont="1" applyFill="1" applyAlignment="1" applyProtection="1">
      <alignment horizontal="left" vertical="top" wrapText="1"/>
      <protection hidden="1"/>
    </xf>
    <xf numFmtId="164" fontId="13" fillId="8" borderId="12" xfId="2" applyNumberFormat="1" applyFont="1" applyFill="1" applyBorder="1" applyAlignment="1">
      <alignment horizontal="center" vertical="center"/>
    </xf>
    <xf numFmtId="164" fontId="13" fillId="8" borderId="13" xfId="2" applyNumberFormat="1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left" vertical="center"/>
    </xf>
    <xf numFmtId="0" fontId="18" fillId="6" borderId="20" xfId="0" applyFont="1" applyFill="1" applyBorder="1" applyAlignment="1">
      <alignment horizontal="left" vertical="center"/>
    </xf>
    <xf numFmtId="0" fontId="18" fillId="6" borderId="0" xfId="0" applyFont="1" applyFill="1" applyAlignment="1">
      <alignment horizontal="left" vertical="center" wrapText="1"/>
    </xf>
    <xf numFmtId="0" fontId="28" fillId="6" borderId="3" xfId="0" quotePrefix="1" applyFont="1" applyFill="1" applyBorder="1" applyAlignment="1">
      <alignment horizontal="left" vertical="center"/>
    </xf>
    <xf numFmtId="0" fontId="28" fillId="6" borderId="19" xfId="0" quotePrefix="1" applyFont="1" applyFill="1" applyBorder="1" applyAlignment="1">
      <alignment horizontal="left" vertical="center"/>
    </xf>
    <xf numFmtId="164" fontId="29" fillId="6" borderId="0" xfId="2" applyNumberFormat="1" applyFont="1" applyFill="1" applyBorder="1" applyAlignment="1" applyProtection="1">
      <alignment horizontal="left"/>
      <protection hidden="1"/>
    </xf>
    <xf numFmtId="164" fontId="29" fillId="6" borderId="0" xfId="2" applyNumberFormat="1" applyFont="1" applyFill="1" applyBorder="1" applyAlignment="1" applyProtection="1">
      <alignment horizontal="left" vertical="center"/>
      <protection hidden="1"/>
    </xf>
    <xf numFmtId="164" fontId="29" fillId="6" borderId="3" xfId="2" applyNumberFormat="1" applyFont="1" applyFill="1" applyBorder="1" applyAlignment="1" applyProtection="1">
      <alignment horizontal="left" vertical="center"/>
      <protection hidden="1"/>
    </xf>
    <xf numFmtId="164" fontId="29" fillId="6" borderId="20" xfId="2" applyNumberFormat="1" applyFont="1" applyFill="1" applyBorder="1" applyAlignment="1" applyProtection="1">
      <alignment horizontal="left" vertical="center"/>
      <protection hidden="1"/>
    </xf>
    <xf numFmtId="164" fontId="32" fillId="6" borderId="3" xfId="2" applyNumberFormat="1" applyFont="1" applyFill="1" applyBorder="1" applyAlignment="1" applyProtection="1">
      <alignment horizontal="left" vertical="center"/>
      <protection hidden="1"/>
    </xf>
    <xf numFmtId="164" fontId="32" fillId="6" borderId="19" xfId="2" applyNumberFormat="1" applyFont="1" applyFill="1" applyBorder="1" applyAlignment="1" applyProtection="1">
      <alignment horizontal="left" vertical="center"/>
      <protection hidden="1"/>
    </xf>
  </cellXfs>
  <cellStyles count="6">
    <cellStyle name="20 % – uthevingsfarge 1" xfId="4" builtinId="30"/>
    <cellStyle name="Komma" xfId="2" builtinId="3"/>
    <cellStyle name="Normal" xfId="0" builtinId="0"/>
    <cellStyle name="Overskrift 1" xfId="5" builtinId="16"/>
    <cellStyle name="Overskrift 2" xfId="3" builtinId="17"/>
    <cellStyle name="Prosent" xfId="1" builtinId="5"/>
  </cellStyles>
  <dxfs count="1">
    <dxf>
      <font>
        <color theme="7" tint="0.59996337778862885"/>
      </font>
    </dxf>
  </dxfs>
  <tableStyles count="0" defaultTableStyle="TableStyleMedium2" defaultPivotStyle="PivotStyleLight16"/>
  <colors>
    <mruColors>
      <color rgb="FFE7F2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kogkurs.no/wp-content/uploads/Veileder-Skogbeskatning.pdf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542925</xdr:colOff>
      <xdr:row>23</xdr:row>
      <xdr:rowOff>142875</xdr:rowOff>
    </xdr:from>
    <xdr:to>
      <xdr:col>27</xdr:col>
      <xdr:colOff>75111</xdr:colOff>
      <xdr:row>36</xdr:row>
      <xdr:rowOff>251912</xdr:rowOff>
    </xdr:to>
    <xdr:sp macro="" textlink="">
      <xdr:nvSpPr>
        <xdr:cNvPr id="2" name="Rektangel: avrundede hjørner 2">
          <a:extLst>
            <a:ext uri="{FF2B5EF4-FFF2-40B4-BE49-F238E27FC236}">
              <a16:creationId xmlns:a16="http://schemas.microsoft.com/office/drawing/2014/main" id="{035C3B83-33AE-4B4D-A3CA-8E595E236809}"/>
            </a:ext>
          </a:extLst>
        </xdr:cNvPr>
        <xdr:cNvSpPr/>
      </xdr:nvSpPr>
      <xdr:spPr>
        <a:xfrm>
          <a:off x="15106650" y="4991100"/>
          <a:ext cx="3342186" cy="3899987"/>
        </a:xfrm>
        <a:prstGeom prst="roundRect">
          <a:avLst>
            <a:gd name="adj" fmla="val 17747"/>
          </a:avLst>
        </a:prstGeom>
        <a:solidFill>
          <a:schemeClr val="bg1"/>
        </a:solidFill>
        <a:ln>
          <a:solidFill>
            <a:srgbClr val="FFC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24</xdr:col>
      <xdr:colOff>575219</xdr:colOff>
      <xdr:row>19</xdr:row>
      <xdr:rowOff>142875</xdr:rowOff>
    </xdr:from>
    <xdr:to>
      <xdr:col>27</xdr:col>
      <xdr:colOff>695869</xdr:colOff>
      <xdr:row>31</xdr:row>
      <xdr:rowOff>182607</xdr:rowOff>
    </xdr:to>
    <xdr:sp macro="" textlink="">
      <xdr:nvSpPr>
        <xdr:cNvPr id="3" name="Rektangel: avrundede hjørner 2">
          <a:extLst>
            <a:ext uri="{FF2B5EF4-FFF2-40B4-BE49-F238E27FC236}">
              <a16:creationId xmlns:a16="http://schemas.microsoft.com/office/drawing/2014/main" id="{6DBC77CB-0FF5-4E8D-9C10-8BD7F01237D8}"/>
            </a:ext>
          </a:extLst>
        </xdr:cNvPr>
        <xdr:cNvSpPr/>
      </xdr:nvSpPr>
      <xdr:spPr>
        <a:xfrm>
          <a:off x="16662944" y="3743325"/>
          <a:ext cx="2406650" cy="3621132"/>
        </a:xfrm>
        <a:prstGeom prst="roundRect">
          <a:avLst/>
        </a:prstGeom>
        <a:solidFill>
          <a:schemeClr val="bg1"/>
        </a:solidFill>
        <a:ln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24</xdr:col>
      <xdr:colOff>284286</xdr:colOff>
      <xdr:row>19</xdr:row>
      <xdr:rowOff>155424</xdr:rowOff>
    </xdr:from>
    <xdr:to>
      <xdr:col>31</xdr:col>
      <xdr:colOff>709373</xdr:colOff>
      <xdr:row>33</xdr:row>
      <xdr:rowOff>45951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714166B1-FE18-4475-8A3E-A96924966015}"/>
            </a:ext>
          </a:extLst>
        </xdr:cNvPr>
        <xdr:cNvSpPr/>
      </xdr:nvSpPr>
      <xdr:spPr>
        <a:xfrm>
          <a:off x="16372011" y="3755874"/>
          <a:ext cx="5759087" cy="400532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/>
            <a:t>hgldf</a:t>
          </a:r>
        </a:p>
      </xdr:txBody>
    </xdr:sp>
    <xdr:clientData/>
  </xdr:twoCellAnchor>
  <xdr:twoCellAnchor editAs="oneCell">
    <xdr:from>
      <xdr:col>0</xdr:col>
      <xdr:colOff>222250</xdr:colOff>
      <xdr:row>0</xdr:row>
      <xdr:rowOff>98425</xdr:rowOff>
    </xdr:from>
    <xdr:to>
      <xdr:col>1</xdr:col>
      <xdr:colOff>570487</xdr:colOff>
      <xdr:row>2</xdr:row>
      <xdr:rowOff>174496</xdr:rowOff>
    </xdr:to>
    <xdr:pic>
      <xdr:nvPicPr>
        <xdr:cNvPr id="33" name="Grafikk 29" descr="Vei kontur">
          <a:extLst>
            <a:ext uri="{FF2B5EF4-FFF2-40B4-BE49-F238E27FC236}">
              <a16:creationId xmlns:a16="http://schemas.microsoft.com/office/drawing/2014/main" id="{BE11BC6D-EA51-4240-9166-D0FC2BE6D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1104" b="1104"/>
        <a:stretch/>
      </xdr:blipFill>
      <xdr:spPr>
        <a:xfrm>
          <a:off x="222250" y="98425"/>
          <a:ext cx="731142" cy="822831"/>
        </a:xfrm>
        <a:prstGeom prst="rect">
          <a:avLst/>
        </a:prstGeom>
      </xdr:spPr>
    </xdr:pic>
    <xdr:clientData/>
  </xdr:twoCellAnchor>
  <xdr:twoCellAnchor>
    <xdr:from>
      <xdr:col>6</xdr:col>
      <xdr:colOff>781049</xdr:colOff>
      <xdr:row>15</xdr:row>
      <xdr:rowOff>69125</xdr:rowOff>
    </xdr:from>
    <xdr:to>
      <xdr:col>14</xdr:col>
      <xdr:colOff>209549</xdr:colOff>
      <xdr:row>16</xdr:row>
      <xdr:rowOff>38100</xdr:rowOff>
    </xdr:to>
    <xdr:sp macro="" textlink="">
      <xdr:nvSpPr>
        <xdr:cNvPr id="13" name="TekstSylinder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068999-FD4B-449C-A8ED-3D37EA21C05D}"/>
            </a:ext>
          </a:extLst>
        </xdr:cNvPr>
        <xdr:cNvSpPr txBox="1"/>
      </xdr:nvSpPr>
      <xdr:spPr>
        <a:xfrm>
          <a:off x="4190999" y="3240950"/>
          <a:ext cx="4752975" cy="254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10</xdr:col>
      <xdr:colOff>344789</xdr:colOff>
      <xdr:row>17</xdr:row>
      <xdr:rowOff>1045</xdr:rowOff>
    </xdr:from>
    <xdr:to>
      <xdr:col>16</xdr:col>
      <xdr:colOff>41590</xdr:colOff>
      <xdr:row>24</xdr:row>
      <xdr:rowOff>108923</xdr:rowOff>
    </xdr:to>
    <xdr:sp macro="" textlink="">
      <xdr:nvSpPr>
        <xdr:cNvPr id="26" name="TekstSylinder 7">
          <a:extLst>
            <a:ext uri="{FF2B5EF4-FFF2-40B4-BE49-F238E27FC236}">
              <a16:creationId xmlns:a16="http://schemas.microsoft.com/office/drawing/2014/main" id="{4DBB0A90-7E22-4660-9864-78C4A30C947F}"/>
            </a:ext>
          </a:extLst>
        </xdr:cNvPr>
        <xdr:cNvSpPr txBox="1"/>
      </xdr:nvSpPr>
      <xdr:spPr>
        <a:xfrm rot="21304882">
          <a:off x="6078839" y="3611020"/>
          <a:ext cx="4040201" cy="1622353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800"/>
            <a:t>Vet</a:t>
          </a:r>
          <a:r>
            <a:rPr lang="nb-NO" sz="1800" baseline="0"/>
            <a:t> du at</a:t>
          </a:r>
          <a:endParaRPr lang="nb-NO" sz="1800"/>
        </a:p>
        <a:p>
          <a:pPr>
            <a:spcBef>
              <a:spcPts val="600"/>
            </a:spcBef>
            <a:spcAft>
              <a:spcPts val="600"/>
            </a:spcAft>
          </a:pPr>
          <a:r>
            <a:rPr lang="nb-NO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For kapitalskogeiere</a:t>
          </a:r>
          <a:r>
            <a:rPr lang="nb-NO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er momsen en kostnad</a:t>
          </a:r>
          <a:r>
            <a:rPr lang="nb-NO" sz="1400"/>
            <a:t> </a:t>
          </a:r>
          <a:br>
            <a:rPr lang="nb-NO" sz="1400"/>
          </a:br>
          <a:r>
            <a:rPr lang="nb-NO" sz="1400"/>
            <a:t>•</a:t>
          </a:r>
          <a:r>
            <a:rPr lang="nb-NO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Virksomhetskogeiere</a:t>
          </a:r>
          <a:r>
            <a:rPr lang="nb-NO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får refundert momsen</a:t>
          </a:r>
          <a:r>
            <a:rPr lang="nb-NO" sz="1400"/>
            <a:t> </a:t>
          </a:r>
          <a:br>
            <a:rPr lang="nb-NO" sz="1400"/>
          </a:br>
          <a:r>
            <a:rPr lang="nb-N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</a:t>
          </a:r>
          <a:r>
            <a:rPr lang="nb-NO" sz="14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Du får ikke statstilskudd på momsbeløpet</a:t>
          </a:r>
          <a:r>
            <a:rPr lang="nb-NO" sz="14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nb-NO" sz="1400"/>
          </a:br>
          <a:r>
            <a:rPr lang="nb-NO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Du sparer mye skatt ved å bruke skogfond til å                                                    </a:t>
          </a:r>
          <a:r>
            <a:rPr lang="nb-NO" sz="1400" b="0" i="0" u="none" strike="noStrike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.   </a:t>
          </a:r>
          <a:r>
            <a:rPr lang="nb-NO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dekke kostnaden </a:t>
          </a:r>
          <a:endParaRPr lang="nb-NO" sz="1400" u="none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13</xdr:col>
      <xdr:colOff>365655</xdr:colOff>
      <xdr:row>39</xdr:row>
      <xdr:rowOff>110760</xdr:rowOff>
    </xdr:from>
    <xdr:to>
      <xdr:col>16</xdr:col>
      <xdr:colOff>118972</xdr:colOff>
      <xdr:row>42</xdr:row>
      <xdr:rowOff>381000</xdr:rowOff>
    </xdr:to>
    <xdr:pic>
      <xdr:nvPicPr>
        <xdr:cNvPr id="15" name="Grafikk 14">
          <a:extLst>
            <a:ext uri="{FF2B5EF4-FFF2-40B4-BE49-F238E27FC236}">
              <a16:creationId xmlns:a16="http://schemas.microsoft.com/office/drawing/2014/main" id="{57A2E2F2-A7B7-4B18-87FA-BA179180A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85680" y="9207135"/>
          <a:ext cx="2010742" cy="727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F542-29B2-459B-9BDA-3A374637C9E9}">
  <dimension ref="A1:V46"/>
  <sheetViews>
    <sheetView showGridLines="0" showRowColHeaders="0" tabSelected="1" topLeftCell="A11" zoomScaleNormal="100" workbookViewId="0">
      <selection activeCell="D16" sqref="D16:E16"/>
    </sheetView>
  </sheetViews>
  <sheetFormatPr baseColWidth="10" defaultColWidth="0" defaultRowHeight="15" zeroHeight="1"/>
  <cols>
    <col min="1" max="1" width="5.5703125" customWidth="1"/>
    <col min="2" max="2" width="18.85546875" customWidth="1"/>
    <col min="3" max="3" width="11.85546875" customWidth="1"/>
    <col min="4" max="4" width="3.85546875" style="6" customWidth="1"/>
    <col min="5" max="5" width="11" customWidth="1"/>
    <col min="6" max="6" width="10.28515625" style="6" hidden="1" customWidth="1"/>
    <col min="7" max="7" width="12" customWidth="1"/>
    <col min="8" max="8" width="1" hidden="1" customWidth="1"/>
    <col min="9" max="12" width="11.42578125" customWidth="1"/>
    <col min="13" max="13" width="8.42578125" customWidth="1"/>
    <col min="14" max="14" width="13.7109375" customWidth="1"/>
    <col min="15" max="15" width="7.140625" customWidth="1"/>
    <col min="16" max="16" width="13" customWidth="1"/>
    <col min="17" max="17" width="5.28515625" customWidth="1"/>
    <col min="18" max="18" width="11.42578125" hidden="1" customWidth="1"/>
    <col min="19" max="19" width="21.140625" hidden="1" customWidth="1"/>
    <col min="20" max="20" width="11.42578125" hidden="1" customWidth="1"/>
    <col min="21" max="21" width="6.5703125" hidden="1" customWidth="1"/>
    <col min="22" max="22" width="0" hidden="1" customWidth="1"/>
    <col min="23" max="16384" width="11.42578125" hidden="1"/>
  </cols>
  <sheetData>
    <row r="1" spans="1:22">
      <c r="A1" s="13"/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3"/>
      <c r="O1" s="13"/>
      <c r="P1" s="13"/>
      <c r="Q1" s="13"/>
    </row>
    <row r="2" spans="1:22" ht="43.5" customHeight="1">
      <c r="A2" s="13"/>
      <c r="B2" s="44" t="s">
        <v>24</v>
      </c>
      <c r="C2" s="13"/>
      <c r="D2" s="15"/>
      <c r="E2" s="16"/>
      <c r="F2" s="16"/>
      <c r="G2" s="16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2" ht="15.75" customHeight="1">
      <c r="A3" s="13"/>
      <c r="B3" s="13"/>
      <c r="C3" s="13"/>
      <c r="D3" s="13"/>
      <c r="E3" s="18"/>
      <c r="G3" s="19"/>
      <c r="H3" s="21"/>
      <c r="I3" s="17"/>
      <c r="J3" s="17"/>
      <c r="K3" s="18"/>
      <c r="L3" s="86" t="s">
        <v>26</v>
      </c>
      <c r="M3" s="87"/>
      <c r="N3" s="20" t="s">
        <v>27</v>
      </c>
      <c r="O3" s="22"/>
      <c r="P3" s="13"/>
      <c r="Q3" s="13"/>
    </row>
    <row r="4" spans="1:22" ht="4.1500000000000004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22" ht="14.6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24"/>
      <c r="S5" s="24"/>
      <c r="T5" s="24"/>
    </row>
    <row r="6" spans="1:22" ht="23.25" customHeight="1">
      <c r="A6" s="58"/>
      <c r="B6" s="92" t="s">
        <v>0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58"/>
      <c r="O6" s="58"/>
      <c r="P6" s="58"/>
      <c r="Q6" s="58"/>
      <c r="R6" s="24"/>
      <c r="S6" s="24"/>
      <c r="T6" s="24"/>
      <c r="V6" s="24"/>
    </row>
    <row r="7" spans="1:22" ht="15" customHeight="1">
      <c r="A7" s="58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58"/>
      <c r="O7" s="58"/>
      <c r="P7" s="58"/>
      <c r="Q7" s="58"/>
      <c r="R7" s="24"/>
      <c r="S7" s="24"/>
      <c r="T7" s="24"/>
      <c r="V7" s="24"/>
    </row>
    <row r="8" spans="1:22" ht="15" customHeight="1">
      <c r="A8" s="58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58"/>
      <c r="O8" s="58"/>
      <c r="P8" s="58"/>
      <c r="Q8" s="58"/>
      <c r="R8" s="24"/>
      <c r="S8" s="24"/>
      <c r="T8" s="24"/>
      <c r="V8" s="24"/>
    </row>
    <row r="9" spans="1:22" ht="6.75" customHeight="1">
      <c r="A9" s="58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58"/>
      <c r="O9" s="58"/>
      <c r="P9" s="58"/>
      <c r="Q9" s="58"/>
      <c r="R9" s="24"/>
      <c r="S9" s="24"/>
      <c r="T9" s="24"/>
      <c r="V9" s="24"/>
    </row>
    <row r="10" spans="1:22" ht="24">
      <c r="A10" s="58"/>
      <c r="B10" s="68" t="s">
        <v>1</v>
      </c>
      <c r="C10" s="68"/>
      <c r="D10" s="69"/>
      <c r="E10" s="68"/>
      <c r="F10" s="69"/>
      <c r="G10" s="68"/>
      <c r="H10" s="68"/>
      <c r="I10" s="68"/>
      <c r="J10" s="68"/>
      <c r="K10" s="68"/>
      <c r="L10" s="68"/>
      <c r="M10" s="91" t="s">
        <v>3</v>
      </c>
      <c r="N10" s="58"/>
      <c r="O10" s="58"/>
      <c r="P10" s="58"/>
      <c r="Q10" s="58"/>
      <c r="R10" s="24"/>
      <c r="S10" s="24"/>
      <c r="T10" s="24"/>
      <c r="V10" s="24"/>
    </row>
    <row r="11" spans="1:22" ht="14.65" customHeight="1" thickBot="1">
      <c r="A11" s="60"/>
      <c r="B11" s="61"/>
      <c r="C11" s="61"/>
      <c r="D11" s="61"/>
      <c r="E11" s="61"/>
      <c r="F11" s="61"/>
      <c r="G11" s="62"/>
      <c r="H11" s="62"/>
      <c r="I11" s="62"/>
      <c r="J11" s="62"/>
      <c r="K11" s="62"/>
      <c r="L11" s="61"/>
      <c r="M11" s="61"/>
      <c r="N11" s="61"/>
      <c r="O11" s="61"/>
      <c r="P11" s="61"/>
      <c r="Q11" s="60"/>
      <c r="R11" s="24"/>
      <c r="S11" s="24"/>
      <c r="T11" s="24"/>
      <c r="V11" s="24"/>
    </row>
    <row r="12" spans="1:22" ht="10.15" customHeight="1" thickTop="1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24"/>
      <c r="S12" s="24"/>
      <c r="T12" s="24"/>
      <c r="V12" s="24"/>
    </row>
    <row r="13" spans="1:22" ht="9.75" customHeight="1" thickBot="1">
      <c r="A13" s="58"/>
      <c r="B13" s="63"/>
      <c r="C13" s="25"/>
      <c r="D13" s="64"/>
      <c r="E13" s="25"/>
      <c r="F13" s="65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22" ht="21" thickTop="1" thickBot="1">
      <c r="A14" s="58"/>
      <c r="B14" s="63"/>
      <c r="C14" s="66" t="s">
        <v>2</v>
      </c>
      <c r="D14" s="101">
        <v>90000</v>
      </c>
      <c r="E14" s="102"/>
      <c r="G14" s="41" t="s">
        <v>3</v>
      </c>
      <c r="H14" s="25"/>
      <c r="I14" s="25"/>
      <c r="J14" s="58"/>
      <c r="K14" s="58"/>
      <c r="L14" s="58"/>
      <c r="M14" s="58"/>
      <c r="N14" s="58"/>
      <c r="O14" s="58"/>
      <c r="P14" s="58"/>
      <c r="Q14" s="58"/>
    </row>
    <row r="15" spans="1:22" ht="12.6" customHeight="1" thickTop="1" thickBot="1">
      <c r="A15" s="58"/>
      <c r="B15" s="63"/>
      <c r="C15" s="25"/>
      <c r="D15" s="25"/>
      <c r="E15" s="63"/>
      <c r="F15" s="65"/>
      <c r="G15" s="67"/>
      <c r="H15" s="25"/>
      <c r="I15" s="25"/>
      <c r="J15" s="58"/>
      <c r="K15" s="58"/>
      <c r="L15" s="58"/>
      <c r="M15" s="58"/>
      <c r="N15" s="58"/>
      <c r="O15" s="58"/>
      <c r="P15" s="58"/>
      <c r="Q15" s="58"/>
    </row>
    <row r="16" spans="1:22" ht="22.5" thickTop="1" thickBot="1">
      <c r="A16" s="58"/>
      <c r="B16" s="25"/>
      <c r="C16" s="26" t="s">
        <v>8</v>
      </c>
      <c r="D16" s="99" t="s">
        <v>9</v>
      </c>
      <c r="E16" s="100"/>
      <c r="G16" s="90" t="s">
        <v>23</v>
      </c>
      <c r="H16" s="25"/>
      <c r="I16" s="88" t="s">
        <v>22</v>
      </c>
      <c r="J16" s="89"/>
      <c r="K16" s="89"/>
      <c r="L16" s="89"/>
      <c r="M16" s="89"/>
      <c r="N16" s="89"/>
      <c r="O16" s="89"/>
      <c r="P16" s="58"/>
      <c r="Q16" s="58"/>
      <c r="T16" s="12"/>
      <c r="V16" s="12"/>
    </row>
    <row r="17" spans="1:22" ht="12.6" customHeight="1" thickTop="1" thickBot="1">
      <c r="A17" s="58"/>
      <c r="B17" s="58"/>
      <c r="C17" s="25"/>
      <c r="D17" s="64"/>
      <c r="E17" s="25"/>
      <c r="G17" s="67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10"/>
      <c r="S17" s="10"/>
      <c r="T17" s="11"/>
      <c r="V17" s="11"/>
    </row>
    <row r="18" spans="1:22" ht="21" thickTop="1" thickBot="1">
      <c r="A18" s="58"/>
      <c r="B18" s="63"/>
      <c r="C18" s="25"/>
      <c r="D18" s="66" t="s">
        <v>4</v>
      </c>
      <c r="E18" s="42" t="s">
        <v>5</v>
      </c>
      <c r="G18" s="41" t="s">
        <v>3</v>
      </c>
      <c r="H18" s="25"/>
      <c r="I18" s="25"/>
      <c r="J18" s="75"/>
      <c r="K18" s="58"/>
      <c r="L18" s="58"/>
      <c r="M18" s="58"/>
      <c r="N18" s="58"/>
      <c r="O18" s="58"/>
      <c r="P18" s="58"/>
      <c r="Q18" s="58"/>
    </row>
    <row r="19" spans="1:22" s="24" customFormat="1" ht="12.6" customHeight="1" thickTop="1" thickBot="1">
      <c r="A19" s="58"/>
      <c r="B19" s="63"/>
      <c r="C19" s="25"/>
      <c r="D19" s="25"/>
      <c r="E19" s="63"/>
      <c r="F19" s="43"/>
      <c r="G19" s="67"/>
      <c r="H19" s="25"/>
      <c r="I19" s="25"/>
      <c r="J19" s="58"/>
      <c r="K19" s="58"/>
      <c r="L19" s="58"/>
      <c r="M19" s="58"/>
      <c r="N19" s="58"/>
      <c r="O19" s="58"/>
      <c r="P19" s="58"/>
      <c r="Q19" s="58"/>
      <c r="U19"/>
    </row>
    <row r="20" spans="1:22" ht="21" thickTop="1" thickBot="1">
      <c r="A20" s="58"/>
      <c r="B20" s="63"/>
      <c r="C20" s="25"/>
      <c r="D20" s="26" t="s">
        <v>25</v>
      </c>
      <c r="E20" s="40">
        <v>0</v>
      </c>
      <c r="F20" s="39"/>
      <c r="G20" s="41" t="s">
        <v>3</v>
      </c>
      <c r="H20" s="58"/>
      <c r="I20" s="58"/>
      <c r="J20" s="58"/>
      <c r="K20" s="58" t="s">
        <v>6</v>
      </c>
      <c r="L20" s="58"/>
      <c r="M20" s="58"/>
      <c r="N20" s="58"/>
      <c r="O20" s="58"/>
      <c r="P20" s="58"/>
      <c r="Q20" s="58"/>
    </row>
    <row r="21" spans="1:22" s="24" customFormat="1" ht="12.6" customHeight="1" thickTop="1" thickBot="1">
      <c r="A21" s="58"/>
      <c r="B21" s="63"/>
      <c r="C21" s="25"/>
      <c r="D21" s="64"/>
      <c r="E21" s="25"/>
      <c r="F21" s="43"/>
      <c r="G21" s="67"/>
      <c r="H21" s="58"/>
      <c r="I21" s="58"/>
      <c r="J21" s="58"/>
      <c r="K21" s="58"/>
      <c r="L21" s="58"/>
      <c r="M21" s="58"/>
      <c r="N21" s="58"/>
      <c r="O21" s="58"/>
      <c r="P21" s="58"/>
      <c r="Q21" s="58"/>
      <c r="U21"/>
    </row>
    <row r="22" spans="1:22" ht="20.25" thickTop="1" thickBot="1">
      <c r="A22" s="58"/>
      <c r="B22" s="58"/>
      <c r="C22" s="25"/>
      <c r="D22" s="26" t="s">
        <v>7</v>
      </c>
      <c r="E22" s="40">
        <v>0.3</v>
      </c>
      <c r="G22" s="67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22" s="24" customFormat="1" ht="12.6" customHeight="1" thickTop="1" thickBot="1">
      <c r="A23" s="58"/>
      <c r="B23" s="58"/>
      <c r="C23" s="25"/>
      <c r="D23" s="64"/>
      <c r="E23" s="25"/>
      <c r="F23" s="43"/>
      <c r="G23" s="67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/>
      <c r="S23"/>
      <c r="T23" s="12"/>
      <c r="U23"/>
      <c r="V23" s="12"/>
    </row>
    <row r="24" spans="1:22" ht="21" thickTop="1" thickBot="1">
      <c r="A24" s="58"/>
      <c r="B24" s="58"/>
      <c r="C24" s="25"/>
      <c r="D24" s="26" t="s">
        <v>10</v>
      </c>
      <c r="E24" s="73">
        <v>0.371</v>
      </c>
      <c r="G24" s="41" t="s">
        <v>3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10"/>
      <c r="S24" s="10"/>
      <c r="T24" s="11"/>
      <c r="V24" s="11"/>
    </row>
    <row r="25" spans="1:22" ht="16.5" customHeight="1" thickTop="1" thickBot="1">
      <c r="A25" s="58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58"/>
      <c r="T25" s="6"/>
      <c r="V25" s="6"/>
    </row>
    <row r="26" spans="1:22" ht="21" customHeight="1" thickBot="1">
      <c r="A26" s="58"/>
      <c r="B26" s="58"/>
      <c r="C26" s="58"/>
      <c r="D26" s="65"/>
      <c r="E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T26" s="6"/>
      <c r="V26" s="6"/>
    </row>
    <row r="27" spans="1:22" ht="36.75" customHeight="1" thickBot="1">
      <c r="A27" s="58"/>
      <c r="B27" s="45" t="s">
        <v>11</v>
      </c>
      <c r="C27" s="103" t="str">
        <f>IF(D16="kapital","Alle inntekter","Forventet inntekt")</f>
        <v>Forventet inntekt</v>
      </c>
      <c r="D27" s="103"/>
      <c r="E27" s="103"/>
      <c r="F27" s="46"/>
      <c r="G27" s="47" t="str">
        <f>IF(D16="kapital","Skatt","Marginal-skatt")</f>
        <v>Marginal-skatt</v>
      </c>
      <c r="H27" s="27" t="s">
        <v>12</v>
      </c>
      <c r="I27" s="58"/>
      <c r="J27" s="84" t="s">
        <v>13</v>
      </c>
      <c r="K27" s="25"/>
      <c r="L27" s="25"/>
      <c r="M27" s="58"/>
      <c r="N27" s="58"/>
      <c r="O27" s="58"/>
      <c r="P27" s="58"/>
      <c r="Q27" s="58"/>
      <c r="S27" s="1"/>
      <c r="T27" s="6"/>
      <c r="V27" s="6"/>
    </row>
    <row r="28" spans="1:22" ht="19.5" customHeight="1">
      <c r="A28" s="58"/>
      <c r="B28" s="93" t="str">
        <f>IF(D16="kapital","Kapital-skogeier","Virksomhet-skogeier")</f>
        <v>Virksomhet-skogeier</v>
      </c>
      <c r="C28" s="104" t="str">
        <f>IF(D16="kapital","Null - uendelig","0      -")</f>
        <v>0      -</v>
      </c>
      <c r="D28" s="104"/>
      <c r="E28" s="48">
        <f>IF(D16="kapital","",69649)</f>
        <v>69649</v>
      </c>
      <c r="F28" s="49"/>
      <c r="G28" s="50">
        <v>0.22</v>
      </c>
      <c r="H28" s="29" t="e">
        <f>IF(#REF!="Virksomhet",(D$14*G28)-(1-85%)*(D$14*G28),"")</f>
        <v>#REF!</v>
      </c>
      <c r="I28" s="58"/>
      <c r="J28" s="95" t="s">
        <v>14</v>
      </c>
      <c r="K28" s="95"/>
      <c r="L28" s="95"/>
      <c r="M28" s="95"/>
      <c r="N28" s="115">
        <f>(IF(D16="Virksomhet",D14,IF(E18="NEI",D14,D14*1.25)))*E22</f>
        <v>27000</v>
      </c>
      <c r="O28" s="115"/>
      <c r="P28" s="95" t="s">
        <v>15</v>
      </c>
      <c r="Q28" s="70"/>
      <c r="R28" s="5"/>
      <c r="S28" s="5"/>
      <c r="T28" s="7"/>
      <c r="V28" s="7"/>
    </row>
    <row r="29" spans="1:22" ht="23.25" customHeight="1">
      <c r="A29" s="58"/>
      <c r="B29" s="94"/>
      <c r="C29" s="30">
        <f>IF(D16="kapital","",69650)</f>
        <v>69650</v>
      </c>
      <c r="D29" s="36" t="str">
        <f>IF(D16="kapital","","-")</f>
        <v>-</v>
      </c>
      <c r="E29" s="28">
        <f>IF(D16="kapital","",198349)</f>
        <v>198349</v>
      </c>
      <c r="F29" s="31">
        <v>0.111</v>
      </c>
      <c r="G29" s="37">
        <f>IF(D16="kapital","",G28+F29)</f>
        <v>0.33100000000000002</v>
      </c>
      <c r="H29" s="29"/>
      <c r="I29" s="58"/>
      <c r="J29" s="95"/>
      <c r="K29" s="95"/>
      <c r="L29" s="95"/>
      <c r="M29" s="95"/>
      <c r="N29" s="115"/>
      <c r="O29" s="115"/>
      <c r="P29" s="95"/>
      <c r="Q29" s="70"/>
      <c r="S29" s="2"/>
      <c r="T29" s="6"/>
      <c r="V29" s="6"/>
    </row>
    <row r="30" spans="1:22" ht="21">
      <c r="A30" s="58"/>
      <c r="B30" s="94"/>
      <c r="C30" s="28">
        <f>IF(D16="kapital","",198350)</f>
        <v>198350</v>
      </c>
      <c r="D30" s="36" t="str">
        <f>IF(D16="kapital","","-")</f>
        <v>-</v>
      </c>
      <c r="E30" s="32">
        <f>IF(D16="kapital","",279149)</f>
        <v>279149</v>
      </c>
      <c r="F30" s="31">
        <v>1.7000000000000001E-2</v>
      </c>
      <c r="G30" s="37">
        <f>IF(D16="kapital","",G28+F29+F30)</f>
        <v>0.34800000000000003</v>
      </c>
      <c r="H30" s="29"/>
      <c r="I30" s="58"/>
      <c r="J30" s="96" t="s">
        <v>16</v>
      </c>
      <c r="K30" s="96"/>
      <c r="L30" s="96"/>
      <c r="M30" s="96"/>
      <c r="N30" s="116">
        <f>D14*E20*E22</f>
        <v>0</v>
      </c>
      <c r="O30" s="116"/>
      <c r="P30" s="96" t="s">
        <v>15</v>
      </c>
      <c r="Q30" s="70"/>
      <c r="T30" s="6"/>
      <c r="V30" s="6"/>
    </row>
    <row r="31" spans="1:22" ht="21">
      <c r="A31" s="58"/>
      <c r="B31" s="51"/>
      <c r="C31" s="28">
        <f>IF(D16="kapital","",279150)</f>
        <v>279150</v>
      </c>
      <c r="D31" s="36" t="str">
        <f>IF(D16="kapital","","-")</f>
        <v>-</v>
      </c>
      <c r="E31" s="32">
        <f>IF(D16="kapital","",642949)</f>
        <v>642949</v>
      </c>
      <c r="F31" s="31">
        <v>0.04</v>
      </c>
      <c r="G31" s="37">
        <f>IF(D16="kapital","",G28+F29+F31)</f>
        <v>0.371</v>
      </c>
      <c r="H31" s="29" t="e">
        <f>IF(#REF!="Virksomhet",(D$14*G29)-(1-85%)*(D$14*G29),"")</f>
        <v>#REF!</v>
      </c>
      <c r="I31" s="58"/>
      <c r="J31" s="96"/>
      <c r="K31" s="96"/>
      <c r="L31" s="96"/>
      <c r="M31" s="96"/>
      <c r="N31" s="116"/>
      <c r="O31" s="116"/>
      <c r="P31" s="96"/>
      <c r="Q31" s="70"/>
      <c r="R31" s="8"/>
      <c r="S31" s="8"/>
      <c r="T31" s="9"/>
      <c r="V31" s="9"/>
    </row>
    <row r="32" spans="1:22" ht="21">
      <c r="A32" s="58"/>
      <c r="B32" s="51"/>
      <c r="C32" s="28">
        <f>IF(D16="kapital","",642950)</f>
        <v>642950</v>
      </c>
      <c r="D32" s="36" t="str">
        <f>IF(D16="kapital","","-")</f>
        <v>-</v>
      </c>
      <c r="E32" s="32">
        <f>IF(D16="kapital","",928799)</f>
        <v>928799</v>
      </c>
      <c r="F32" s="31">
        <v>0.13500000000000001</v>
      </c>
      <c r="G32" s="37">
        <f>IF(D16="kapital","",G28+F29+F32)</f>
        <v>0.46600000000000003</v>
      </c>
      <c r="H32" s="29"/>
      <c r="I32" s="58"/>
      <c r="J32" s="97" t="s">
        <v>17</v>
      </c>
      <c r="K32" s="97"/>
      <c r="L32" s="97"/>
      <c r="M32" s="97"/>
      <c r="N32" s="117">
        <f>N28-N30</f>
        <v>27000</v>
      </c>
      <c r="O32" s="117"/>
      <c r="P32" s="110" t="s">
        <v>15</v>
      </c>
      <c r="Q32" s="70"/>
      <c r="T32" s="6"/>
      <c r="V32" s="6"/>
    </row>
    <row r="33" spans="1:22" ht="21">
      <c r="A33" s="58"/>
      <c r="B33" s="51"/>
      <c r="C33" s="28">
        <f>IF(D16="kapital","",928800)</f>
        <v>928800</v>
      </c>
      <c r="D33" s="36" t="str">
        <f>IF(D16="kapital","","-")</f>
        <v>-</v>
      </c>
      <c r="E33" s="85">
        <f>IF(D16="kapital","",1499999)</f>
        <v>1499999</v>
      </c>
      <c r="F33" s="31">
        <v>0.16500000000000001</v>
      </c>
      <c r="G33" s="37">
        <f>IF(D16="kapital","",G28+F29+F33)</f>
        <v>0.496</v>
      </c>
      <c r="H33" s="29" t="e">
        <f>IF(#REF!="Virksomhet",(D$14*G31)-(1-85%)*(D$14*G31),"")</f>
        <v>#REF!</v>
      </c>
      <c r="I33" s="58"/>
      <c r="J33" s="98"/>
      <c r="K33" s="98"/>
      <c r="L33" s="98"/>
      <c r="M33" s="98"/>
      <c r="N33" s="118"/>
      <c r="O33" s="118"/>
      <c r="P33" s="111"/>
      <c r="Q33" s="70"/>
      <c r="T33" s="6"/>
      <c r="V33" s="6"/>
    </row>
    <row r="34" spans="1:22" ht="26.25" thickBot="1">
      <c r="A34" s="58"/>
      <c r="B34" s="108">
        <f>IF(D16="kapital","",1500000)</f>
        <v>1500000</v>
      </c>
      <c r="C34" s="109"/>
      <c r="D34" s="33" t="str">
        <f>IF(D16="kapital","","-")</f>
        <v>-</v>
      </c>
      <c r="E34" s="35" t="str">
        <f>IF(D16="kapital","","∞")</f>
        <v>∞</v>
      </c>
      <c r="F34" s="34">
        <v>0.17499999999999999</v>
      </c>
      <c r="G34" s="38">
        <f>IF(D16="kapital","",G28+F29+F34)</f>
        <v>0.50600000000000001</v>
      </c>
      <c r="H34" s="29"/>
      <c r="I34" s="58"/>
      <c r="J34" s="112" t="s">
        <v>18</v>
      </c>
      <c r="K34" s="112"/>
      <c r="L34" s="112"/>
      <c r="M34" s="112"/>
      <c r="N34" s="116">
        <f>N32*185%*E24</f>
        <v>18531.45</v>
      </c>
      <c r="O34" s="116"/>
      <c r="P34" s="96" t="s">
        <v>15</v>
      </c>
      <c r="Q34" s="70"/>
      <c r="R34" s="3"/>
      <c r="S34" s="3"/>
      <c r="T34" s="4"/>
      <c r="V34" s="4"/>
    </row>
    <row r="35" spans="1:22" ht="19.5" customHeight="1">
      <c r="A35" s="58"/>
      <c r="B35" s="52"/>
      <c r="C35" s="58"/>
      <c r="D35" s="59"/>
      <c r="E35" s="58"/>
      <c r="F35" s="59"/>
      <c r="G35" s="58"/>
      <c r="H35" s="29" t="e">
        <f>IF(#REF!="Virksomhet",(D$14*G32)-(1-85%)*(D$14*G32),"")</f>
        <v>#REF!</v>
      </c>
      <c r="I35" s="58"/>
      <c r="J35" s="112"/>
      <c r="K35" s="112"/>
      <c r="L35" s="112"/>
      <c r="M35" s="112"/>
      <c r="N35" s="116"/>
      <c r="O35" s="116"/>
      <c r="P35" s="96"/>
      <c r="Q35" s="70"/>
    </row>
    <row r="36" spans="1:22" ht="27">
      <c r="A36" s="58"/>
      <c r="B36" s="52"/>
      <c r="C36" s="53"/>
      <c r="D36" s="54"/>
      <c r="E36" s="55"/>
      <c r="F36" s="56"/>
      <c r="G36" s="57"/>
      <c r="H36" s="29"/>
      <c r="I36" s="58"/>
      <c r="J36" s="113" t="s">
        <v>19</v>
      </c>
      <c r="K36" s="113"/>
      <c r="L36" s="113"/>
      <c r="M36" s="113"/>
      <c r="N36" s="119">
        <f>N32-N34</f>
        <v>8468.5499999999993</v>
      </c>
      <c r="O36" s="119"/>
      <c r="P36" s="105" t="s">
        <v>15</v>
      </c>
      <c r="Q36" s="74"/>
    </row>
    <row r="37" spans="1:22" ht="20.25" customHeight="1" thickBot="1">
      <c r="A37" s="58"/>
      <c r="B37" s="52"/>
      <c r="C37" s="58"/>
      <c r="D37" s="59"/>
      <c r="E37" s="58"/>
      <c r="F37" s="59"/>
      <c r="G37" s="58"/>
      <c r="H37" s="29" t="e">
        <f>IF(#REF!="Virksomhet",(D$14*G33)-(1-85%)*(D$14*G33),"")</f>
        <v>#REF!</v>
      </c>
      <c r="I37" s="58"/>
      <c r="J37" s="114"/>
      <c r="K37" s="114"/>
      <c r="L37" s="114"/>
      <c r="M37" s="114"/>
      <c r="N37" s="120"/>
      <c r="O37" s="120"/>
      <c r="P37" s="106"/>
      <c r="Q37" s="74"/>
    </row>
    <row r="38" spans="1:22" ht="21.75" thickTop="1">
      <c r="A38" s="58"/>
      <c r="B38" s="52"/>
      <c r="C38" s="53"/>
      <c r="D38" s="54"/>
      <c r="E38" s="55"/>
      <c r="F38" s="56"/>
      <c r="G38" s="57"/>
      <c r="H38" s="29"/>
      <c r="I38" s="58"/>
      <c r="J38" s="71"/>
      <c r="K38" s="72"/>
      <c r="L38" s="72"/>
      <c r="M38" s="67"/>
      <c r="N38" s="67"/>
      <c r="O38" s="58"/>
      <c r="P38" s="58"/>
      <c r="Q38" s="58"/>
    </row>
    <row r="39" spans="1:22" s="77" customFormat="1" ht="3.75" customHeight="1"/>
    <row r="40" spans="1:22" s="79" customFormat="1" ht="14.25" customHeight="1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1:22" s="79" customFormat="1" ht="15" customHeight="1">
      <c r="A41" s="78"/>
      <c r="B41" s="80" t="s">
        <v>20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107"/>
      <c r="O41" s="107"/>
      <c r="P41" s="81"/>
      <c r="Q41" s="78"/>
      <c r="R41" s="78"/>
    </row>
    <row r="42" spans="1:22" s="79" customFormat="1" ht="6.75" customHeight="1">
      <c r="A42" s="78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78"/>
      <c r="O42" s="78"/>
      <c r="P42" s="81"/>
      <c r="Q42" s="78"/>
      <c r="R42" s="78"/>
    </row>
    <row r="43" spans="1:22" s="79" customFormat="1" ht="35.25" customHeight="1">
      <c r="A43" s="78"/>
      <c r="B43" s="107" t="s">
        <v>21</v>
      </c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81"/>
      <c r="O43" s="81"/>
      <c r="P43" s="81"/>
      <c r="Q43" s="82"/>
      <c r="R43" s="78"/>
    </row>
    <row r="44" spans="1:22" s="79" customFormat="1" ht="4.7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83"/>
      <c r="O44" s="83"/>
      <c r="P44" s="83"/>
      <c r="Q44" s="83"/>
      <c r="R44" s="83"/>
    </row>
    <row r="45" spans="1:22"/>
    <row r="46" spans="1:22"/>
  </sheetData>
  <sheetProtection algorithmName="SHA-512" hashValue="X06Yvnm5uKBUNNPS62Wdp0cm3X3YMucz0TuiQRPfR4HnR1T7WsT/6deZzFYqbW9+xxmdSk4PSUkX40PFlBAigw==" saltValue="mw6lXyiGvdoR4eIcAvSH7Q==" spinCount="100000" sheet="1" objects="1" selectLockedCells="1"/>
  <mergeCells count="24">
    <mergeCell ref="P36:P37"/>
    <mergeCell ref="N41:O41"/>
    <mergeCell ref="B34:C34"/>
    <mergeCell ref="B43:M43"/>
    <mergeCell ref="P28:P29"/>
    <mergeCell ref="P30:P31"/>
    <mergeCell ref="P32:P33"/>
    <mergeCell ref="P34:P35"/>
    <mergeCell ref="J34:M35"/>
    <mergeCell ref="J36:M37"/>
    <mergeCell ref="N28:O29"/>
    <mergeCell ref="N30:O31"/>
    <mergeCell ref="N32:O33"/>
    <mergeCell ref="N34:O35"/>
    <mergeCell ref="N36:O37"/>
    <mergeCell ref="B6:M9"/>
    <mergeCell ref="B28:B30"/>
    <mergeCell ref="J28:M29"/>
    <mergeCell ref="J30:M31"/>
    <mergeCell ref="J32:M33"/>
    <mergeCell ref="D16:E16"/>
    <mergeCell ref="D14:E14"/>
    <mergeCell ref="C27:E27"/>
    <mergeCell ref="C28:D28"/>
  </mergeCells>
  <conditionalFormatting sqref="B28:C28 E28:H28 H35 B36:H36 B37 H37 B38:H38 B31:H33 C29:H30 D34:H34 B34:B35">
    <cfRule type="expression" dxfId="0" priority="6">
      <formula>#REF!="Kapital"</formula>
    </cfRule>
  </conditionalFormatting>
  <conditionalFormatting sqref="B25:P25">
    <cfRule type="colorScale" priority="1">
      <colorScale>
        <cfvo type="formula" val="&quot;&gt;&quot;&quot;$T$20+$T$22&quot;&quot;&quot;"/>
        <cfvo type="max"/>
        <color rgb="FFFF7128"/>
        <color rgb="FFFFEF9C"/>
      </colorScale>
    </cfRule>
    <cfRule type="colorScale" priority="2">
      <colorScale>
        <cfvo type="num" val="0"/>
        <cfvo type="max"/>
        <color theme="0"/>
        <color theme="0"/>
      </colorScale>
    </cfRule>
    <cfRule type="colorScale" priority="3">
      <colorScale>
        <cfvo type="num" val="0"/>
        <cfvo type="max"/>
        <color theme="0"/>
        <color theme="0"/>
      </colorScale>
    </cfRule>
    <cfRule type="colorScale" priority="4">
      <colorScale>
        <cfvo type="num" val="0"/>
        <cfvo type="max"/>
        <color theme="0"/>
        <color theme="0"/>
      </colorScale>
    </cfRule>
  </conditionalFormatting>
  <dataValidations count="3">
    <dataValidation type="list" allowBlank="1" showInputMessage="1" showErrorMessage="1" sqref="D16:E16" xr:uid="{EA4F0421-1E4C-420B-BF4A-BD61DE8E484C}">
      <formula1>"Virksomhet, Kapital"</formula1>
    </dataValidation>
    <dataValidation type="list" allowBlank="1" showInputMessage="1" showErrorMessage="1" sqref="E18" xr:uid="{7DFB0ABB-8D5E-4E2D-94F2-7380705D417E}">
      <formula1>"JA,NEI"</formula1>
    </dataValidation>
    <dataValidation type="list" allowBlank="1" showInputMessage="1" showErrorMessage="1" sqref="E24" xr:uid="{910A6A73-4ECC-47FA-8C91-E319DD085D9B}">
      <formula1>$G$28:$G$38</formula1>
    </dataValidation>
  </dataValidations>
  <pageMargins left="0.7" right="0.7" top="0.75" bottom="0.75" header="0.3" footer="0.3"/>
  <pageSetup paperSize="9" orientation="portrait" r:id="rId1"/>
  <ignoredErrors>
    <ignoredError sqref="N34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308766-cf41-48e8-9319-4bbf710f3f0b">
      <Terms xmlns="http://schemas.microsoft.com/office/infopath/2007/PartnerControls"/>
    </lcf76f155ced4ddcb4097134ff3c332f>
    <TaxCatchAll xmlns="63d5551d-07bc-42a7-a9c8-55c758b2ca0c" xsi:nil="true"/>
    <SharedWithUsers xmlns="63d5551d-07bc-42a7-a9c8-55c758b2ca0c">
      <UserInfo>
        <DisplayName>Ragnhild Kjeldsen</DisplayName>
        <AccountId>18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52D580DCBEE9469A6B530E8BFE2B7A" ma:contentTypeVersion="10" ma:contentTypeDescription="Opprett et nytt dokument." ma:contentTypeScope="" ma:versionID="2a94214483275159aa170015724f4931">
  <xsd:schema xmlns:xsd="http://www.w3.org/2001/XMLSchema" xmlns:xs="http://www.w3.org/2001/XMLSchema" xmlns:p="http://schemas.microsoft.com/office/2006/metadata/properties" xmlns:ns2="a3308766-cf41-48e8-9319-4bbf710f3f0b" xmlns:ns3="63d5551d-07bc-42a7-a9c8-55c758b2ca0c" targetNamespace="http://schemas.microsoft.com/office/2006/metadata/properties" ma:root="true" ma:fieldsID="ea94d4052360a4ae9a1b7b2e38104f94" ns2:_="" ns3:_="">
    <xsd:import namespace="a3308766-cf41-48e8-9319-4bbf710f3f0b"/>
    <xsd:import namespace="63d5551d-07bc-42a7-a9c8-55c758b2ca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08766-cf41-48e8-9319-4bbf710f3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b4d80d10-9a47-48d1-9541-931886bfef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5551d-07bc-42a7-a9c8-55c758b2ca0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01808a3-bd3c-4cc6-90ee-d762fe4a07a7}" ma:internalName="TaxCatchAll" ma:showField="CatchAllData" ma:web="63d5551d-07bc-42a7-a9c8-55c758b2ca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CB54A5-DB1B-43B3-9BC2-79E5928FC0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E3056D-07AF-4AE7-A896-F39717AEF816}">
  <ds:schemaRefs>
    <ds:schemaRef ds:uri="a3308766-cf41-48e8-9319-4bbf710f3f0b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3d5551d-07bc-42a7-a9c8-55c758b2ca0c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1F1B27B-D410-4293-BFD6-1C5BE21838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Beregning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Mikael Fønhus</dc:creator>
  <cp:keywords/>
  <dc:description/>
  <cp:lastModifiedBy>Mikael Fønhus</cp:lastModifiedBy>
  <cp:revision/>
  <dcterms:created xsi:type="dcterms:W3CDTF">2021-12-13T10:13:03Z</dcterms:created>
  <dcterms:modified xsi:type="dcterms:W3CDTF">2023-05-16T09:59:36Z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0x010100C352D580DCBEE9469A6B530E8BFE2B7A</vt:lpwstr>
  </property>
  <property fmtid="{D5CDD505-2E9C-101B-9397-08002B2CF9AE}" pid="3" name="MediaServiceImageTags">
    <vt:lpwstr/>
  </property>
</Properties>
</file>