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codeName="ThisWorkbook"/>
  <xr:revisionPtr revIDLastSave="52" documentId="8_{554CF452-FC92-4B2F-8BE0-5C45F529B070}" xr6:coauthVersionLast="47" xr6:coauthVersionMax="47" xr10:uidLastSave="{2B4F752F-CE7F-4238-897D-A0A1460E0F4E}"/>
  <workbookProtection workbookAlgorithmName="SHA-512" workbookHashValue="l387MCQKLE5N962p4BqnSDyr1/KFUfuRBapx1iBvtbzFcazKASHVQ4cRmRaKs2qKMPYSVvS94/OobbNvX53aCQ==" workbookSaltValue="Ej5uFs5L5zJZ2cy4BGNvCw==" workbookSpinCount="100000" lockStructure="1"/>
  <bookViews>
    <workbookView showSheetTabs="0" xWindow="-120" yWindow="-120" windowWidth="29040" windowHeight="15720" xr2:uid="{00000000-000D-0000-FFFF-FFFF00000000}"/>
  </bookViews>
  <sheets>
    <sheet name="Instrumentbord" sheetId="1" r:id="rId1"/>
    <sheet name="Hjelpeark" sheetId="5" state="hidden" r:id="rId2"/>
  </sheets>
  <definedNames>
    <definedName name="NyVerdi">#REF!</definedName>
    <definedName name="TotaleAktiva">#REF!</definedName>
    <definedName name="TotalGjeld">#REF!</definedName>
    <definedName name="_xlnm.Print_Area" localSheetId="0">Instrumentbord!$A$1:$AD$38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5" l="1"/>
  <c r="F26" i="5"/>
  <c r="N21" i="1" l="1"/>
  <c r="J21" i="1"/>
  <c r="L19" i="1" l="1"/>
  <c r="L21" i="1"/>
  <c r="J12" i="5" l="1"/>
  <c r="J16" i="5"/>
  <c r="N19" i="1" l="1"/>
  <c r="X17" i="1"/>
  <c r="X23" i="1" l="1"/>
  <c r="F29" i="5" l="1"/>
  <c r="F32" i="5" s="1"/>
  <c r="F18" i="5"/>
  <c r="F21" i="5" s="1"/>
  <c r="N23" i="1" l="1"/>
  <c r="X21" i="1" s="1"/>
  <c r="N17" i="1" l="1"/>
  <c r="X25" i="1" s="1"/>
  <c r="D15" i="5"/>
  <c r="N27" i="1"/>
  <c r="X19" i="1" l="1"/>
  <c r="X27" i="1" s="1"/>
  <c r="X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M17" authorId="0" shapeId="0" xr:uid="{0DD40222-6428-4BA9-8436-CD5930CA48E8}">
      <text>
        <r>
          <rPr>
            <b/>
            <sz val="12"/>
            <color indexed="81"/>
            <rFont val="Tahoma"/>
            <family val="2"/>
          </rPr>
          <t>Beregnes bare dersom flyttebil benyttes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Leid eller egen flyttebil koster det samme. Kostnadsen beregnes som timepris for bilen. 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Minstetid 1,5 time pr maskinflytt.
</t>
        </r>
        <r>
          <rPr>
            <b/>
            <sz val="12"/>
            <color indexed="81"/>
            <rFont val="Tahoma"/>
            <family val="2"/>
          </rPr>
          <t>NB:</t>
        </r>
        <r>
          <rPr>
            <sz val="12"/>
            <color indexed="81"/>
            <rFont val="Tahoma"/>
            <family val="2"/>
          </rPr>
          <t xml:space="preserve">
Eventuell tapt produksjon beregnes på linja under.</t>
        </r>
      </text>
    </comment>
    <comment ref="M19" authorId="0" shapeId="0" xr:uid="{CF630CE0-5A3A-4DE3-972D-F9AC0882A154}">
      <text>
        <r>
          <rPr>
            <u/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Kostnaden skal bare beregnes </t>
        </r>
        <r>
          <rPr>
            <b/>
            <sz val="12"/>
            <color indexed="81"/>
            <rFont val="Tahoma"/>
            <family val="2"/>
          </rPr>
          <t xml:space="preserve">når flyttingen foregår innenfor førerens arbeidstid og tida ikke kan brukes til nødvendig vedlikehold som smøring etc. 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Tiden består av 2 element:
 - Venter på at bilen skal komme
 - Selve flyttetiden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Kostnaden dekker
 ● Førerlønn
 ● Faste kostnader
</t>
        </r>
        <r>
          <rPr>
            <b/>
            <sz val="12"/>
            <color indexed="81"/>
            <rFont val="Tahoma"/>
            <family val="2"/>
          </rPr>
          <t xml:space="preserve">HUSK: </t>
        </r>
        <r>
          <rPr>
            <sz val="12"/>
            <color indexed="81"/>
            <rFont val="Tahoma"/>
            <family val="2"/>
          </rPr>
          <t>Timeantallet er for 1 maskin</t>
        </r>
      </text>
    </comment>
    <comment ref="M21" authorId="0" shapeId="0" xr:uid="{E6756017-3F92-4417-A277-AFEA60733A15}">
      <text>
        <r>
          <rPr>
            <u/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Hvis følgebilen kjøres av maskinføreren, som allikevel har ventetid (ovenfor), beregne </t>
        </r>
        <r>
          <rPr>
            <b/>
            <u/>
            <sz val="12"/>
            <color indexed="81"/>
            <rFont val="Tahoma"/>
            <family val="2"/>
          </rPr>
          <t>ikke</t>
        </r>
        <r>
          <rPr>
            <sz val="12"/>
            <color indexed="81"/>
            <rFont val="Tahoma"/>
            <family val="2"/>
          </rPr>
          <t xml:space="preserve"> følgebilkostnaden. 
Kostnaden beregnes dersom følgebil m/ sjåfør er innleid eller kjøres av en annen ansatt i firmaet.
</t>
        </r>
        <r>
          <rPr>
            <b/>
            <sz val="12"/>
            <color indexed="81"/>
            <rFont val="Tahoma"/>
            <family val="2"/>
          </rPr>
          <t>Pris oppgitt av transportfirma pr 06.08.2018:</t>
        </r>
        <r>
          <rPr>
            <sz val="12"/>
            <color indexed="81"/>
            <rFont val="Tahoma"/>
            <family val="2"/>
          </rPr>
          <t xml:space="preserve">
Kr 13,- pr km 
Minstepris kr 1300,-
</t>
        </r>
        <r>
          <rPr>
            <i/>
            <sz val="12"/>
            <color indexed="81"/>
            <rFont val="Tahoma"/>
            <family val="2"/>
          </rPr>
          <t>NB: Minstepris må påregnes for hver maskin,
 ettersom de sjelden flyttes samtidig.</t>
        </r>
      </text>
    </comment>
    <comment ref="M23" authorId="0" shapeId="0" xr:uid="{C68A86BF-FED4-49BD-A41E-B17D57E23988}">
      <text>
        <r>
          <rPr>
            <u/>
            <sz val="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Belter:</t>
        </r>
        <r>
          <rPr>
            <sz val="12"/>
            <color indexed="81"/>
            <rFont val="Tahoma"/>
            <family val="2"/>
          </rPr>
          <t xml:space="preserve">
2 mann (sjåfør + hjelpemann) bruker 2 timer å ta av å sette på belter. 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b/>
            <sz val="18"/>
            <color indexed="81"/>
            <rFont val="Tahoma"/>
            <family val="2"/>
          </rPr>
          <t>→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Tahoma"/>
            <family val="2"/>
          </rPr>
          <t>2 maskintimer (kun fast kostnader) + 4 lønnstimer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Kjettinger:</t>
        </r>
        <r>
          <rPr>
            <sz val="12"/>
            <color indexed="81"/>
            <rFont val="Tahoma"/>
            <family val="2"/>
          </rPr>
          <t xml:space="preserve">
2 mann (sjåfør + hjelpemann) bruker 4 timer å ta av å sette på kjettinger. 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→</t>
        </r>
        <r>
          <rPr>
            <b/>
            <sz val="12"/>
            <color indexed="81"/>
            <rFont val="Tahoma"/>
            <family val="2"/>
          </rPr>
          <t xml:space="preserve"> 4 maskintimer (kun fast kostnader) + 8 lønnstimer</t>
        </r>
      </text>
    </comment>
    <comment ref="M27" authorId="0" shapeId="0" xr:uid="{6FE047A6-EB5C-46CA-88C7-A5B0D6CED125}">
      <text>
        <r>
          <rPr>
            <sz val="12"/>
            <color indexed="81"/>
            <rFont val="Tahoma"/>
            <family val="2"/>
          </rPr>
          <t>Hva som menes med "normale oppstartkostnader" kan du lese ovenfor.</t>
        </r>
      </text>
    </comment>
    <comment ref="M29" authorId="0" shapeId="0" xr:uid="{1FB4A3B5-466E-4807-AC5D-9034399B1265}">
      <text>
        <r>
          <rPr>
            <u/>
            <sz val="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Eksempel på kostnad:</t>
        </r>
        <r>
          <rPr>
            <sz val="12"/>
            <color indexed="81"/>
            <rFont val="Tahoma"/>
            <family val="2"/>
          </rPr>
          <t xml:space="preserve">
 - Flytting av brakker
 - Ferjebilletter
 - Annet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J12" authorId="0" shapeId="0" xr:uid="{1F25975E-F01D-45D5-A4D5-668CB1037A14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2. kv. 2018</t>
        </r>
      </text>
    </comment>
    <comment ref="D15" authorId="0" shapeId="0" xr:uid="{21E79B81-4792-4F59-B7AE-F677F59F5ED2}">
      <text>
        <r>
          <rPr>
            <b/>
            <sz val="9"/>
            <color indexed="81"/>
            <rFont val="Tahoma"/>
            <family val="2"/>
          </rPr>
          <t xml:space="preserve">Forfatter:
</t>
        </r>
      </text>
    </comment>
  </commentList>
</comments>
</file>

<file path=xl/sharedStrings.xml><?xml version="1.0" encoding="utf-8"?>
<sst xmlns="http://schemas.openxmlformats.org/spreadsheetml/2006/main" count="107" uniqueCount="89">
  <si>
    <t>Driftsstørrelse  - hva er kostnadsdriverne?</t>
  </si>
  <si>
    <r>
      <t xml:space="preserve">─  Flytting av 2 maskiner. Kostnaden er avhengig av om det må brukes flyttebil eller om maskinene kan kjøres på hjul.                                                         </t>
    </r>
    <r>
      <rPr>
        <sz val="14"/>
        <color theme="6" tint="0.79998168889431442"/>
        <rFont val="Franklin Gothic Medium"/>
        <family val="2"/>
        <scheme val="minor"/>
      </rPr>
      <t xml:space="preserve"> . </t>
    </r>
    <r>
      <rPr>
        <sz val="14"/>
        <color theme="1"/>
        <rFont val="Franklin Gothic Medium"/>
        <family val="2"/>
        <scheme val="minor"/>
      </rPr>
      <t xml:space="preserve">   Kan de hjulkjøres, er kostnaden avhengig av om kjetting og belter må tas av.</t>
    </r>
  </si>
  <si>
    <t xml:space="preserve">─  Hogstmaskinen skal motta og sette seg inn i driftsinstruksen. </t>
  </si>
  <si>
    <t>─  Lassbæreren skal motta sin instruks og bli kjent med oppdraget. Planlegge velteplassen og avsette nok plass til hvert sortiment.</t>
  </si>
  <si>
    <r>
      <t xml:space="preserve">─  Faste adm.-kostnader hos entreprenøren knyttet til hvert oppdrag. F.eks. motta og klargjøre driftsinstrukser, avgi rapporter, forkalkyler,                    </t>
    </r>
    <r>
      <rPr>
        <sz val="14"/>
        <color theme="6" tint="0.79998168889431442"/>
        <rFont val="Franklin Gothic Medium"/>
        <family val="2"/>
        <scheme val="minor"/>
      </rPr>
      <t xml:space="preserve">   .</t>
    </r>
    <r>
      <rPr>
        <sz val="14"/>
        <color theme="1"/>
        <rFont val="Franklin Gothic Medium"/>
        <family val="2"/>
        <scheme val="minor"/>
      </rPr>
      <t xml:space="preserve">    etterkalkyler og fakturering. Tilpasse apteringsfiler.</t>
    </r>
  </si>
  <si>
    <t>─  Dieselhengere og annet utstyr skal flyttes. Noen ganger også brakker.</t>
  </si>
  <si>
    <t>Forutsetninger</t>
  </si>
  <si>
    <t>Driftsstørrelse i m³</t>
  </si>
  <si>
    <t>Flyttebil - timer pr maskin</t>
  </si>
  <si>
    <t>i</t>
  </si>
  <si>
    <t>JA</t>
  </si>
  <si>
    <t>"Normale" oppstartkostnader for øvrig</t>
  </si>
  <si>
    <t>Hvis spesielle oppstartkostnader;</t>
  </si>
  <si>
    <t>→</t>
  </si>
  <si>
    <t>SPESIELLE KOSTNADER</t>
  </si>
  <si>
    <t>NORMALE KOSTNADER</t>
  </si>
  <si>
    <t>Totalt kr:</t>
  </si>
  <si>
    <t>Kr pr m³:</t>
  </si>
  <si>
    <t>Svar</t>
  </si>
  <si>
    <t>Flyttebilpris</t>
  </si>
  <si>
    <t>Ta av kjetting-pris</t>
  </si>
  <si>
    <t>Andre oppstartkostnader</t>
  </si>
  <si>
    <t>Kostnad ventetid</t>
  </si>
  <si>
    <t xml:space="preserve">Antall andre drifter å dele flytting på </t>
  </si>
  <si>
    <t>Timepris</t>
  </si>
  <si>
    <t>Lassb. timekostnad:</t>
  </si>
  <si>
    <t>NEI</t>
  </si>
  <si>
    <t>Minimumspris 2 maskiner</t>
  </si>
  <si>
    <t xml:space="preserve">  Fast kostn andel:</t>
  </si>
  <si>
    <t>Hosgtm. timekost:</t>
  </si>
  <si>
    <t>Kr pr km</t>
  </si>
  <si>
    <t>Minstepris</t>
  </si>
  <si>
    <t>FLYTTEBIL M/ FØLGEBIL</t>
  </si>
  <si>
    <t>KJETTING</t>
  </si>
  <si>
    <t>BELTER</t>
  </si>
  <si>
    <t>Antall drifter å fordele flyttekostnadene på (inkl. kjetting/belte-kostnad)</t>
  </si>
  <si>
    <t>Følgebil</t>
  </si>
  <si>
    <t>Timekostnad HM</t>
  </si>
  <si>
    <t>Timekostnad LB</t>
  </si>
  <si>
    <t>Herav faste k. + lønn</t>
  </si>
  <si>
    <t xml:space="preserve">+ hjelpemann </t>
  </si>
  <si>
    <t xml:space="preserve">I bygg- og anleggsbransjen kalles det "rigg-kostnader". Det er kostnader som ikke er knyttet til bestemte arbeidsoperasjoner. På skogsentrepriser er riggkostnadene sjelden spesifisert, men er der likevel. </t>
  </si>
  <si>
    <t>Del denne siden</t>
  </si>
  <si>
    <t xml:space="preserve">     Driftsstørrelse</t>
  </si>
  <si>
    <t>Pr maskin</t>
  </si>
  <si>
    <t>kr</t>
  </si>
  <si>
    <t xml:space="preserve">kr </t>
  </si>
  <si>
    <t>Kostnad                          hele                              driftslaget</t>
  </si>
  <si>
    <t>time</t>
  </si>
  <si>
    <t>stk</t>
  </si>
  <si>
    <t>Kvartal</t>
  </si>
  <si>
    <t>Skogsmaskinindeksen</t>
  </si>
  <si>
    <t>KlimaTre (2000 timer)</t>
  </si>
  <si>
    <t>Justert:</t>
  </si>
  <si>
    <t>1/19</t>
  </si>
  <si>
    <t>2/19</t>
  </si>
  <si>
    <t>3/19</t>
  </si>
  <si>
    <t>4/19</t>
  </si>
  <si>
    <t>1/20</t>
  </si>
  <si>
    <t>2/20</t>
  </si>
  <si>
    <t>3/20</t>
  </si>
  <si>
    <t>4/20</t>
  </si>
  <si>
    <t>1/21</t>
  </si>
  <si>
    <t>2/21</t>
  </si>
  <si>
    <t>3/21</t>
  </si>
  <si>
    <t>4/21</t>
  </si>
  <si>
    <t>1/22</t>
  </si>
  <si>
    <t>2/22</t>
  </si>
  <si>
    <t>2/23</t>
  </si>
  <si>
    <t>4/22</t>
  </si>
  <si>
    <t>1/23</t>
  </si>
  <si>
    <t>3/23</t>
  </si>
  <si>
    <t>4/24</t>
  </si>
  <si>
    <t>4/23</t>
  </si>
  <si>
    <t>1/24</t>
  </si>
  <si>
    <t>2/24</t>
  </si>
  <si>
    <t>3/24</t>
  </si>
  <si>
    <t xml:space="preserve">     Indeks:</t>
  </si>
  <si>
    <t xml:space="preserve">     Kvartal:</t>
  </si>
  <si>
    <r>
      <t xml:space="preserve">Vi ønsker å gjøre denne kalkulatoren bedre. Har du kommentarer; - send dem til </t>
    </r>
    <r>
      <rPr>
        <i/>
        <sz val="11"/>
        <color rgb="FF7B59F9"/>
        <rFont val="Inh"/>
      </rPr>
      <t>post@skogkurs.no.</t>
    </r>
  </si>
  <si>
    <r>
      <t xml:space="preserve">Kalkulatoren er lagd av Skogkurs i prosjektet "Opplæringspakke i kostnadskalkulasjon" og finansiert av Skogbrukets verdiskapingsfond og Landbrukets utviklingsfond.                                                                                                                                                                                                                                 En mer fullstendig kalkulator (Excel-basert) kan lastes ned fra Skogkurs's hjemmeside </t>
    </r>
    <r>
      <rPr>
        <i/>
        <u/>
        <sz val="11"/>
        <color rgb="FF7B59F9"/>
        <rFont val="Inherit"/>
      </rPr>
      <t>"Produktivitets- og kostnadskalkulator"</t>
    </r>
    <r>
      <rPr>
        <i/>
        <sz val="11"/>
        <color rgb="FF7B59F9"/>
        <rFont val="Inherit"/>
      </rPr>
      <t>.</t>
    </r>
  </si>
  <si>
    <t xml:space="preserve">KJETTING/BELTER AV  </t>
  </si>
  <si>
    <t xml:space="preserve"> </t>
  </si>
  <si>
    <t>Totale oppstartkostnader pr. drift</t>
  </si>
  <si>
    <t>TAPT PROD.TID VED FLYTTING</t>
  </si>
  <si>
    <t>Tapt prod.tid hvis kjetting eller belter må av og på</t>
  </si>
  <si>
    <t>Tapt prod.tid ved flytting (timer pr maskin)</t>
  </si>
  <si>
    <t>Versjon 3.2</t>
  </si>
  <si>
    <t>Dato: 26.01.2022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</si>
</sst>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[$kr-414]\ #,##0"/>
    <numFmt numFmtId="165" formatCode="0.0\ %"/>
    <numFmt numFmtId="166" formatCode="&quot;kr&quot;\ #,##0"/>
    <numFmt numFmtId="167" formatCode="_-* #,##0_-;\-* #,##0_-;_-* &quot;-&quot;??_-;_-@_-"/>
    <numFmt numFmtId="168" formatCode="_ * #,##0_ ;_ * \-#,##0_ ;_ * &quot;-&quot;??_ ;_ @_ "/>
    <numFmt numFmtId="169" formatCode="0.0"/>
  </numFmts>
  <fonts count="69">
    <font>
      <sz val="9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6"/>
      <color theme="1"/>
      <name val="Franklin Gothic Medium"/>
      <family val="2"/>
      <scheme val="minor"/>
    </font>
    <font>
      <sz val="34"/>
      <color theme="1"/>
      <name val="Franklin Gothic Medium"/>
      <family val="2"/>
      <scheme val="minor"/>
    </font>
    <font>
      <sz val="26"/>
      <color theme="3"/>
      <name val="Franklin Gothic Medium"/>
      <family val="2"/>
      <scheme val="major"/>
    </font>
    <font>
      <sz val="14"/>
      <color theme="3"/>
      <name val="Franklin Gothic Medium"/>
      <family val="2"/>
      <scheme val="major"/>
    </font>
    <font>
      <sz val="11"/>
      <color theme="3"/>
      <name val="Franklin Gothic Medium"/>
      <family val="2"/>
      <scheme val="major"/>
    </font>
    <font>
      <sz val="24"/>
      <color theme="3"/>
      <name val="Franklin Gothic Medium"/>
      <family val="2"/>
      <scheme val="major"/>
    </font>
    <font>
      <sz val="9"/>
      <color theme="1"/>
      <name val="Franklin Gothic Medium"/>
      <family val="2"/>
      <scheme val="minor"/>
    </font>
    <font>
      <sz val="9"/>
      <name val="Franklin Gothic Medium"/>
      <family val="3"/>
      <charset val="136"/>
      <scheme val="minor"/>
    </font>
    <font>
      <sz val="20"/>
      <color theme="1"/>
      <name val="Franklin Gothic Medium"/>
      <family val="2"/>
      <scheme val="minor"/>
    </font>
    <font>
      <sz val="16"/>
      <color theme="3"/>
      <name val="Franklin Gothic Medium"/>
      <family val="2"/>
      <scheme val="minor"/>
    </font>
    <font>
      <sz val="20"/>
      <color theme="3"/>
      <name val="Franklin Gothic Medium"/>
      <family val="2"/>
      <scheme val="major"/>
    </font>
    <font>
      <sz val="20"/>
      <color theme="3"/>
      <name val="Franklin Gothic Medium"/>
      <family val="2"/>
      <scheme val="minor"/>
    </font>
    <font>
      <sz val="16"/>
      <color theme="3"/>
      <name val="Franklin Gothic Medium"/>
      <family val="2"/>
      <scheme val="major"/>
    </font>
    <font>
      <b/>
      <sz val="11"/>
      <color theme="0"/>
      <name val="Franklin Gothic Medium"/>
      <family val="2"/>
      <scheme val="minor"/>
    </font>
    <font>
      <sz val="11"/>
      <color theme="0"/>
      <name val="Franklin Gothic Medium"/>
      <family val="2"/>
      <scheme val="minor"/>
    </font>
    <font>
      <sz val="11"/>
      <color theme="0"/>
      <name val="Inherit"/>
    </font>
    <font>
      <sz val="11"/>
      <color rgb="FF333333"/>
      <name val="Inherit"/>
    </font>
    <font>
      <sz val="11"/>
      <color rgb="FFDDDDDD"/>
      <name val="Arial"/>
      <family val="2"/>
    </font>
    <font>
      <sz val="26"/>
      <color theme="0"/>
      <name val="Franklin Gothic Medium"/>
      <family val="2"/>
      <scheme val="minor"/>
    </font>
    <font>
      <b/>
      <sz val="28"/>
      <color theme="0"/>
      <name val="Franklin Gothic Medium"/>
      <family val="2"/>
      <scheme val="minor"/>
    </font>
    <font>
      <sz val="36"/>
      <color theme="0"/>
      <name val="Franklin Gothic Medium"/>
      <family val="2"/>
      <scheme val="minor"/>
    </font>
    <font>
      <b/>
      <sz val="12"/>
      <color theme="0"/>
      <name val="Franklin Gothic Medium"/>
      <family val="2"/>
      <scheme val="minor"/>
    </font>
    <font>
      <b/>
      <sz val="28"/>
      <color theme="3"/>
      <name val="Franklin Gothic Medium"/>
      <family val="2"/>
      <scheme val="minor"/>
    </font>
    <font>
      <sz val="14"/>
      <color theme="1"/>
      <name val="Franklin Gothic Medium"/>
      <family val="2"/>
      <scheme val="minor"/>
    </font>
    <font>
      <b/>
      <sz val="27"/>
      <color theme="1" tint="0.14999847407452621"/>
      <name val="Inherit"/>
    </font>
    <font>
      <i/>
      <u/>
      <sz val="11"/>
      <color rgb="FF7B59F9"/>
      <name val="Inherit"/>
    </font>
    <font>
      <i/>
      <sz val="11"/>
      <color rgb="FF7B59F9"/>
      <name val="Inherit"/>
    </font>
    <font>
      <sz val="12"/>
      <color theme="1"/>
      <name val="Franklin Gothic Medium"/>
      <family val="2"/>
      <scheme val="minor"/>
    </font>
    <font>
      <sz val="14"/>
      <color theme="6" tint="0.79998168889431442"/>
      <name val="Franklin Gothic Medium"/>
      <family val="2"/>
      <scheme val="minor"/>
    </font>
    <font>
      <sz val="8"/>
      <color theme="6"/>
      <name val="Franklin Gothic Medium"/>
      <family val="2"/>
      <scheme val="minor"/>
    </font>
    <font>
      <u/>
      <sz val="6"/>
      <color indexed="81"/>
      <name val="Tahoma"/>
      <family val="2"/>
    </font>
    <font>
      <sz val="12"/>
      <color indexed="81"/>
      <name val="Tahoma"/>
      <family val="2"/>
    </font>
    <font>
      <b/>
      <sz val="16"/>
      <color rgb="FFFA7D00"/>
      <name val="Franklin Gothic Medium"/>
      <family val="2"/>
      <scheme val="minor"/>
    </font>
    <font>
      <b/>
      <sz val="11"/>
      <color rgb="FF3F3F3F"/>
      <name val="Franklin Gothic Medium"/>
      <family val="2"/>
      <scheme val="minor"/>
    </font>
    <font>
      <b/>
      <sz val="16"/>
      <color rgb="FF3F3F3F"/>
      <name val="Franklin Gothic Medium"/>
      <family val="2"/>
      <scheme val="minor"/>
    </font>
    <font>
      <b/>
      <sz val="16"/>
      <color theme="3"/>
      <name val="Franklin Gothic Medium"/>
      <family val="2"/>
      <scheme val="minor"/>
    </font>
    <font>
      <b/>
      <sz val="12"/>
      <color indexed="81"/>
      <name val="Tahoma"/>
      <family val="2"/>
    </font>
    <font>
      <sz val="24"/>
      <color theme="1"/>
      <name val="Franklin Gothic Medium"/>
      <family val="2"/>
      <scheme val="major"/>
    </font>
    <font>
      <sz val="36"/>
      <color theme="1"/>
      <name val="Franklin Gothic Medium"/>
      <family val="2"/>
      <scheme val="major"/>
    </font>
    <font>
      <b/>
      <sz val="6"/>
      <color indexed="81"/>
      <name val="Tahoma"/>
      <family val="2"/>
    </font>
    <font>
      <b/>
      <sz val="11"/>
      <color theme="1"/>
      <name val="Franklin Gothic Medium"/>
      <family val="2"/>
      <scheme val="minor"/>
    </font>
    <font>
      <sz val="6"/>
      <color indexed="81"/>
      <name val="Tahoma"/>
      <family val="2"/>
    </font>
    <font>
      <sz val="10"/>
      <color theme="1"/>
      <name val="Franklin Gothic Medium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i/>
      <sz val="12"/>
      <color indexed="81"/>
      <name val="Tahoma"/>
      <family val="2"/>
    </font>
    <font>
      <b/>
      <u/>
      <sz val="12"/>
      <color indexed="81"/>
      <name val="Tahoma"/>
      <family val="2"/>
    </font>
    <font>
      <sz val="16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Tahoma"/>
      <family val="2"/>
    </font>
    <font>
      <sz val="14"/>
      <color rgb="FFFF0000"/>
      <name val="Franklin Gothic Medium"/>
      <family val="2"/>
      <scheme val="minor"/>
    </font>
    <font>
      <sz val="9"/>
      <color rgb="FFFF0000"/>
      <name val="Franklin Gothic Medium"/>
      <family val="2"/>
      <scheme val="minor"/>
    </font>
    <font>
      <sz val="16"/>
      <color rgb="FFFF0000"/>
      <name val="Webdings"/>
      <family val="1"/>
      <charset val="2"/>
    </font>
    <font>
      <sz val="14"/>
      <color theme="3"/>
      <name val="Franklin Gothic Medium"/>
      <family val="2"/>
      <scheme val="major"/>
    </font>
    <font>
      <sz val="16"/>
      <color theme="3"/>
      <name val="Franklin Gothic Medium"/>
      <family val="2"/>
      <scheme val="major"/>
    </font>
    <font>
      <sz val="20"/>
      <color theme="3"/>
      <name val="Franklin Gothic Medium"/>
      <family val="2"/>
      <scheme val="major"/>
    </font>
    <font>
      <sz val="24"/>
      <color theme="3"/>
      <name val="Franklin Gothic Medium"/>
      <family val="2"/>
      <scheme val="major"/>
    </font>
    <font>
      <b/>
      <sz val="18"/>
      <color theme="1"/>
      <name val="Franklin Gothic Medium"/>
      <family val="2"/>
      <scheme val="major"/>
    </font>
    <font>
      <b/>
      <sz val="20"/>
      <color theme="1"/>
      <name val="Franklin Gothic Medium"/>
      <family val="2"/>
      <scheme val="major"/>
    </font>
    <font>
      <sz val="11"/>
      <color rgb="FFFF0000"/>
      <name val="Franklin Gothic Medium"/>
      <family val="2"/>
      <scheme val="minor"/>
    </font>
    <font>
      <i/>
      <sz val="11"/>
      <color rgb="FF7B59F9"/>
      <name val="Inh"/>
    </font>
    <font>
      <b/>
      <i/>
      <sz val="16"/>
      <color theme="1"/>
      <name val="Franklin Gothic Medium"/>
      <family val="2"/>
      <scheme val="minor"/>
    </font>
    <font>
      <b/>
      <i/>
      <sz val="15"/>
      <color theme="1"/>
      <name val="Franklin Gothic Medium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14999847407452621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0"/>
        <bgColor theme="7" tint="0.79998168889431442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7"/>
      </bottom>
      <diagonal/>
    </border>
    <border>
      <left/>
      <right style="mediumDashed">
        <color theme="7"/>
      </right>
      <top/>
      <bottom/>
      <diagonal/>
    </border>
    <border>
      <left style="thick">
        <color theme="0" tint="-0.499984740745262"/>
      </left>
      <right style="thick">
        <color theme="0" tint="-0.14996795556505021"/>
      </right>
      <top style="thick">
        <color theme="0" tint="-0.499984740745262"/>
      </top>
      <bottom style="thick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0" tint="-0.499984740745262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theme="0" tint="-0.34998626667073579"/>
      </left>
      <right style="thick">
        <color theme="0"/>
      </right>
      <top style="thick">
        <color theme="0" tint="-0.34998626667073579"/>
      </top>
      <bottom style="thick">
        <color theme="0"/>
      </bottom>
      <diagonal/>
    </border>
    <border>
      <left/>
      <right/>
      <top/>
      <bottom style="medium">
        <color theme="7"/>
      </bottom>
      <diagonal/>
    </border>
    <border>
      <left/>
      <right/>
      <top style="medium">
        <color theme="7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ck">
        <color theme="7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2" borderId="0"/>
    <xf numFmtId="0" fontId="9" fillId="0" borderId="0" applyNumberFormat="0" applyFill="0" applyBorder="0" applyAlignment="0" applyProtection="0"/>
    <xf numFmtId="0" fontId="7" fillId="0" borderId="0" applyNumberFormat="0" applyFill="0" applyBorder="0" applyProtection="0">
      <alignment horizontal="left" indent="2"/>
    </xf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3" fillId="0" borderId="9">
      <alignment horizontal="left" vertical="center"/>
    </xf>
    <xf numFmtId="0" fontId="37" fillId="9" borderId="11" applyNumberFormat="0" applyAlignment="0" applyProtection="0"/>
  </cellStyleXfs>
  <cellXfs count="132">
    <xf numFmtId="0" fontId="0" fillId="2" borderId="0" xfId="0"/>
    <xf numFmtId="0" fontId="3" fillId="2" borderId="0" xfId="0" applyFont="1"/>
    <xf numFmtId="0" fontId="18" fillId="6" borderId="0" xfId="0" applyFont="1" applyFill="1"/>
    <xf numFmtId="0" fontId="22" fillId="6" borderId="0" xfId="1" applyFont="1" applyFill="1" applyAlignment="1">
      <alignment vertical="center"/>
    </xf>
    <xf numFmtId="0" fontId="17" fillId="6" borderId="0" xfId="0" applyFont="1" applyFill="1"/>
    <xf numFmtId="14" fontId="17" fillId="6" borderId="0" xfId="0" applyNumberFormat="1" applyFont="1" applyFill="1"/>
    <xf numFmtId="0" fontId="23" fillId="6" borderId="0" xfId="1" applyFont="1" applyFill="1"/>
    <xf numFmtId="0" fontId="24" fillId="6" borderId="0" xfId="1" applyFont="1" applyFill="1"/>
    <xf numFmtId="0" fontId="25" fillId="6" borderId="0" xfId="0" applyFont="1" applyFill="1" applyAlignment="1">
      <alignment vertical="center"/>
    </xf>
    <xf numFmtId="0" fontId="26" fillId="6" borderId="0" xfId="1" applyFont="1" applyFill="1"/>
    <xf numFmtId="0" fontId="3" fillId="5" borderId="0" xfId="0" applyFont="1" applyFill="1"/>
    <xf numFmtId="0" fontId="27" fillId="2" borderId="0" xfId="0" applyFont="1" applyAlignment="1">
      <alignment horizontal="left" indent="1"/>
    </xf>
    <xf numFmtId="0" fontId="27" fillId="2" borderId="0" xfId="0" applyFont="1"/>
    <xf numFmtId="0" fontId="28" fillId="4" borderId="0" xfId="0" applyFont="1" applyFill="1"/>
    <xf numFmtId="0" fontId="27" fillId="2" borderId="0" xfId="0" applyFont="1" applyAlignment="1">
      <alignment horizontal="left" indent="3"/>
    </xf>
    <xf numFmtId="0" fontId="4" fillId="2" borderId="0" xfId="0" applyFont="1" applyAlignment="1">
      <alignment horizontal="left" indent="1"/>
    </xf>
    <xf numFmtId="0" fontId="12" fillId="2" borderId="0" xfId="0" applyFont="1"/>
    <xf numFmtId="0" fontId="16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center" vertical="center"/>
    </xf>
    <xf numFmtId="0" fontId="4" fillId="2" borderId="0" xfId="0" applyFont="1"/>
    <xf numFmtId="0" fontId="12" fillId="2" borderId="1" xfId="0" applyFont="1" applyBorder="1"/>
    <xf numFmtId="0" fontId="14" fillId="2" borderId="1" xfId="1" applyFont="1" applyFill="1" applyBorder="1" applyAlignment="1">
      <alignment horizontal="left" vertical="center"/>
    </xf>
    <xf numFmtId="9" fontId="15" fillId="4" borderId="1" xfId="6" applyFont="1" applyFill="1" applyBorder="1" applyAlignment="1">
      <alignment horizontal="center" vertical="center"/>
    </xf>
    <xf numFmtId="0" fontId="0" fillId="2" borderId="1" xfId="0" applyBorder="1"/>
    <xf numFmtId="0" fontId="4" fillId="2" borderId="2" xfId="0" applyFont="1" applyBorder="1" applyAlignment="1">
      <alignment horizontal="center"/>
    </xf>
    <xf numFmtId="0" fontId="4" fillId="2" borderId="0" xfId="0" applyFont="1" applyAlignment="1">
      <alignment horizontal="center"/>
    </xf>
    <xf numFmtId="0" fontId="5" fillId="2" borderId="0" xfId="0" applyFont="1" applyAlignment="1">
      <alignment horizontal="center"/>
    </xf>
    <xf numFmtId="0" fontId="19" fillId="6" borderId="0" xfId="0" applyFont="1" applyFill="1" applyAlignment="1">
      <alignment vertical="top" wrapText="1"/>
    </xf>
    <xf numFmtId="0" fontId="20" fillId="6" borderId="0" xfId="0" applyFont="1" applyFill="1" applyAlignment="1">
      <alignment horizontal="left" vertical="top" wrapText="1"/>
    </xf>
    <xf numFmtId="0" fontId="21" fillId="6" borderId="0" xfId="0" applyFont="1" applyFill="1"/>
    <xf numFmtId="0" fontId="20" fillId="6" borderId="0" xfId="0" applyFont="1" applyFill="1" applyAlignment="1">
      <alignment vertical="top" wrapText="1"/>
    </xf>
    <xf numFmtId="14" fontId="25" fillId="6" borderId="0" xfId="0" applyNumberFormat="1" applyFont="1" applyFill="1" applyAlignment="1">
      <alignment horizontal="left" vertical="center"/>
    </xf>
    <xf numFmtId="9" fontId="0" fillId="2" borderId="0" xfId="0" applyNumberFormat="1"/>
    <xf numFmtId="9" fontId="31" fillId="7" borderId="4" xfId="0" applyNumberFormat="1" applyFont="1" applyFill="1" applyBorder="1"/>
    <xf numFmtId="9" fontId="31" fillId="7" borderId="5" xfId="0" applyNumberFormat="1" applyFont="1" applyFill="1" applyBorder="1"/>
    <xf numFmtId="0" fontId="0" fillId="2" borderId="0" xfId="0" applyAlignment="1">
      <alignment horizontal="right" indent="1"/>
    </xf>
    <xf numFmtId="0" fontId="16" fillId="2" borderId="0" xfId="1" applyFont="1" applyFill="1" applyAlignment="1">
      <alignment horizontal="right" vertical="center" indent="1"/>
    </xf>
    <xf numFmtId="0" fontId="27" fillId="2" borderId="0" xfId="0" applyFont="1" applyAlignment="1">
      <alignment horizontal="left" vertical="center" indent="3"/>
    </xf>
    <xf numFmtId="0" fontId="14" fillId="2" borderId="8" xfId="1" applyFont="1" applyFill="1" applyBorder="1" applyAlignment="1">
      <alignment horizontal="left" vertical="center"/>
    </xf>
    <xf numFmtId="0" fontId="16" fillId="2" borderId="0" xfId="1" applyFont="1" applyFill="1" applyAlignment="1">
      <alignment vertical="center"/>
    </xf>
    <xf numFmtId="167" fontId="13" fillId="3" borderId="3" xfId="5" applyNumberFormat="1" applyFont="1" applyFill="1" applyBorder="1" applyAlignment="1" applyProtection="1">
      <alignment vertical="center"/>
      <protection locked="0"/>
    </xf>
    <xf numFmtId="0" fontId="4" fillId="2" borderId="0" xfId="0" applyFont="1" applyAlignment="1">
      <alignment horizontal="right" indent="1"/>
    </xf>
    <xf numFmtId="165" fontId="13" fillId="8" borderId="3" xfId="6" applyNumberFormat="1" applyFont="1" applyFill="1" applyBorder="1" applyAlignment="1" applyProtection="1">
      <alignment horizontal="center" vertical="center"/>
      <protection locked="0"/>
    </xf>
    <xf numFmtId="166" fontId="31" fillId="7" borderId="4" xfId="0" applyNumberFormat="1" applyFont="1" applyFill="1" applyBorder="1"/>
    <xf numFmtId="1" fontId="31" fillId="7" borderId="4" xfId="0" applyNumberFormat="1" applyFont="1" applyFill="1" applyBorder="1"/>
    <xf numFmtId="1" fontId="31" fillId="7" borderId="5" xfId="0" applyNumberFormat="1" applyFont="1" applyFill="1" applyBorder="1"/>
    <xf numFmtId="1" fontId="13" fillId="8" borderId="3" xfId="6" applyNumberFormat="1" applyFont="1" applyFill="1" applyBorder="1" applyAlignment="1" applyProtection="1">
      <alignment horizontal="center" vertical="center"/>
      <protection locked="0"/>
    </xf>
    <xf numFmtId="0" fontId="38" fillId="4" borderId="0" xfId="8" applyFont="1" applyFill="1" applyBorder="1" applyAlignment="1">
      <alignment horizontal="right" indent="1"/>
    </xf>
    <xf numFmtId="168" fontId="39" fillId="3" borderId="12" xfId="5" applyNumberFormat="1" applyFont="1" applyFill="1" applyBorder="1" applyAlignment="1" applyProtection="1">
      <alignment horizontal="center" vertical="center"/>
      <protection locked="0"/>
    </xf>
    <xf numFmtId="0" fontId="8" fillId="2" borderId="13" xfId="3" applyFill="1" applyBorder="1" applyAlignment="1">
      <alignment horizontal="left" vertical="center" indent="4"/>
    </xf>
    <xf numFmtId="167" fontId="36" fillId="3" borderId="10" xfId="5" applyNumberFormat="1" applyFont="1" applyFill="1" applyBorder="1" applyAlignment="1">
      <alignment horizontal="right" vertical="center" indent="1"/>
    </xf>
    <xf numFmtId="0" fontId="0" fillId="10" borderId="4" xfId="0" applyFill="1" applyBorder="1"/>
    <xf numFmtId="0" fontId="44" fillId="7" borderId="6" xfId="0" applyFont="1" applyFill="1" applyBorder="1"/>
    <xf numFmtId="0" fontId="2" fillId="2" borderId="0" xfId="0" applyFont="1"/>
    <xf numFmtId="0" fontId="44" fillId="7" borderId="6" xfId="0" applyFont="1" applyFill="1" applyBorder="1" applyAlignment="1">
      <alignment wrapText="1"/>
    </xf>
    <xf numFmtId="0" fontId="46" fillId="10" borderId="4" xfId="0" applyFont="1" applyFill="1" applyBorder="1"/>
    <xf numFmtId="9" fontId="46" fillId="7" borderId="4" xfId="0" applyNumberFormat="1" applyFont="1" applyFill="1" applyBorder="1"/>
    <xf numFmtId="169" fontId="31" fillId="7" borderId="4" xfId="0" applyNumberFormat="1" applyFont="1" applyFill="1" applyBorder="1"/>
    <xf numFmtId="169" fontId="13" fillId="8" borderId="3" xfId="6" applyNumberFormat="1" applyFont="1" applyFill="1" applyBorder="1" applyAlignment="1" applyProtection="1">
      <alignment horizontal="center" vertical="center"/>
      <protection locked="0"/>
    </xf>
    <xf numFmtId="0" fontId="46" fillId="10" borderId="15" xfId="0" applyFont="1" applyFill="1" applyBorder="1"/>
    <xf numFmtId="165" fontId="46" fillId="10" borderId="5" xfId="6" applyNumberFormat="1" applyFont="1" applyFill="1" applyBorder="1"/>
    <xf numFmtId="165" fontId="46" fillId="10" borderId="16" xfId="6" applyNumberFormat="1" applyFont="1" applyFill="1" applyBorder="1"/>
    <xf numFmtId="0" fontId="49" fillId="2" borderId="0" xfId="0" applyFont="1" applyAlignment="1">
      <alignment horizontal="center"/>
    </xf>
    <xf numFmtId="0" fontId="2" fillId="6" borderId="0" xfId="0" applyFont="1" applyFill="1"/>
    <xf numFmtId="0" fontId="2" fillId="5" borderId="0" xfId="0" applyFont="1" applyFill="1"/>
    <xf numFmtId="0" fontId="2" fillId="2" borderId="2" xfId="0" applyFont="1" applyBorder="1" applyAlignment="1">
      <alignment horizontal="left" indent="4"/>
    </xf>
    <xf numFmtId="0" fontId="50" fillId="2" borderId="0" xfId="0" applyFont="1" applyAlignment="1">
      <alignment vertical="center"/>
    </xf>
    <xf numFmtId="0" fontId="13" fillId="8" borderId="3" xfId="6" applyNumberFormat="1" applyFont="1" applyFill="1" applyBorder="1" applyAlignment="1" applyProtection="1">
      <alignment horizontal="center" vertical="center"/>
      <protection locked="0"/>
    </xf>
    <xf numFmtId="169" fontId="31" fillId="7" borderId="5" xfId="0" applyNumberFormat="1" applyFont="1" applyFill="1" applyBorder="1"/>
    <xf numFmtId="0" fontId="44" fillId="10" borderId="15" xfId="0" applyFont="1" applyFill="1" applyBorder="1"/>
    <xf numFmtId="10" fontId="0" fillId="10" borderId="4" xfId="0" applyNumberFormat="1" applyFill="1" applyBorder="1"/>
    <xf numFmtId="1" fontId="0" fillId="10" borderId="4" xfId="0" applyNumberFormat="1" applyFill="1" applyBorder="1"/>
    <xf numFmtId="0" fontId="0" fillId="10" borderId="4" xfId="0" quotePrefix="1" applyFill="1" applyBorder="1"/>
    <xf numFmtId="1" fontId="44" fillId="10" borderId="4" xfId="0" applyNumberFormat="1" applyFont="1" applyFill="1" applyBorder="1"/>
    <xf numFmtId="0" fontId="44" fillId="10" borderId="18" xfId="0" applyFont="1" applyFill="1" applyBorder="1"/>
    <xf numFmtId="0" fontId="44" fillId="10" borderId="5" xfId="0" applyFont="1" applyFill="1" applyBorder="1"/>
    <xf numFmtId="166" fontId="56" fillId="7" borderId="4" xfId="0" applyNumberFormat="1" applyFont="1" applyFill="1" applyBorder="1"/>
    <xf numFmtId="9" fontId="31" fillId="7" borderId="15" xfId="0" applyNumberFormat="1" applyFont="1" applyFill="1" applyBorder="1"/>
    <xf numFmtId="9" fontId="31" fillId="7" borderId="16" xfId="0" applyNumberFormat="1" applyFont="1" applyFill="1" applyBorder="1"/>
    <xf numFmtId="0" fontId="57" fillId="2" borderId="0" xfId="0" applyFont="1"/>
    <xf numFmtId="0" fontId="58" fillId="2" borderId="0" xfId="1" applyFont="1" applyFill="1" applyAlignment="1">
      <alignment horizontal="center" vertical="center"/>
    </xf>
    <xf numFmtId="0" fontId="57" fillId="2" borderId="0" xfId="0" applyFont="1" applyAlignment="1">
      <alignment horizontal="right" indent="1"/>
    </xf>
    <xf numFmtId="0" fontId="61" fillId="2" borderId="1" xfId="1" applyFont="1" applyFill="1" applyBorder="1" applyAlignment="1">
      <alignment horizontal="left" vertical="center"/>
    </xf>
    <xf numFmtId="0" fontId="62" fillId="2" borderId="0" xfId="1" applyFont="1" applyFill="1" applyAlignment="1">
      <alignment horizontal="center" vertical="center"/>
    </xf>
    <xf numFmtId="164" fontId="41" fillId="2" borderId="0" xfId="0" applyNumberFormat="1" applyFont="1"/>
    <xf numFmtId="0" fontId="14" fillId="2" borderId="0" xfId="1" applyFont="1" applyFill="1" applyAlignment="1">
      <alignment horizontal="left" vertical="center"/>
    </xf>
    <xf numFmtId="9" fontId="15" fillId="4" borderId="0" xfId="6" applyFont="1" applyFill="1" applyAlignment="1">
      <alignment horizontal="center" vertical="center"/>
    </xf>
    <xf numFmtId="2" fontId="42" fillId="2" borderId="0" xfId="6" applyNumberFormat="1" applyFont="1" applyFill="1" applyAlignment="1">
      <alignment vertical="center"/>
    </xf>
    <xf numFmtId="1" fontId="31" fillId="7" borderId="4" xfId="0" quotePrefix="1" applyNumberFormat="1" applyFont="1" applyFill="1" applyBorder="1"/>
    <xf numFmtId="0" fontId="44" fillId="10" borderId="19" xfId="0" applyFont="1" applyFill="1" applyBorder="1"/>
    <xf numFmtId="0" fontId="1" fillId="10" borderId="20" xfId="0" applyFont="1" applyFill="1" applyBorder="1"/>
    <xf numFmtId="0" fontId="1" fillId="10" borderId="21" xfId="0" applyFont="1" applyFill="1" applyBorder="1"/>
    <xf numFmtId="0" fontId="1" fillId="10" borderId="22" xfId="0" applyFont="1" applyFill="1" applyBorder="1"/>
    <xf numFmtId="0" fontId="1" fillId="10" borderId="23" xfId="0" applyFont="1" applyFill="1" applyBorder="1"/>
    <xf numFmtId="0" fontId="1" fillId="10" borderId="24" xfId="0" applyFont="1" applyFill="1" applyBorder="1"/>
    <xf numFmtId="0" fontId="65" fillId="10" borderId="4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 vertical="center"/>
    </xf>
    <xf numFmtId="1" fontId="56" fillId="10" borderId="4" xfId="0" applyNumberFormat="1" applyFont="1" applyFill="1" applyBorder="1"/>
    <xf numFmtId="1" fontId="31" fillId="10" borderId="4" xfId="0" applyNumberFormat="1" applyFont="1" applyFill="1" applyBorder="1"/>
    <xf numFmtId="0" fontId="19" fillId="6" borderId="0" xfId="0" applyFont="1" applyFill="1" applyAlignment="1">
      <alignment horizontal="left" vertical="top" wrapText="1"/>
    </xf>
    <xf numFmtId="0" fontId="27" fillId="2" borderId="0" xfId="0" applyFont="1" applyAlignment="1">
      <alignment horizontal="left" vertical="top" wrapText="1"/>
    </xf>
    <xf numFmtId="0" fontId="59" fillId="2" borderId="0" xfId="5" applyNumberFormat="1" applyFont="1" applyFill="1" applyAlignment="1">
      <alignment horizontal="center" vertical="center"/>
    </xf>
    <xf numFmtId="0" fontId="59" fillId="2" borderId="13" xfId="5" applyNumberFormat="1" applyFont="1" applyFill="1" applyBorder="1" applyAlignment="1">
      <alignment horizontal="center" vertical="center"/>
    </xf>
    <xf numFmtId="0" fontId="59" fillId="2" borderId="14" xfId="5" applyNumberFormat="1" applyFont="1" applyFill="1" applyBorder="1" applyAlignment="1">
      <alignment horizontal="center" vertical="center"/>
    </xf>
    <xf numFmtId="0" fontId="7" fillId="2" borderId="14" xfId="5" applyNumberFormat="1" applyFont="1" applyFill="1" applyBorder="1" applyAlignment="1">
      <alignment horizontal="center" vertical="center"/>
    </xf>
    <xf numFmtId="0" fontId="7" fillId="2" borderId="14" xfId="5" applyNumberFormat="1" applyFont="1" applyFill="1" applyBorder="1" applyAlignment="1">
      <alignment horizontal="left" vertical="center" indent="7"/>
    </xf>
    <xf numFmtId="0" fontId="7" fillId="2" borderId="13" xfId="5" applyNumberFormat="1" applyFont="1" applyFill="1" applyBorder="1" applyAlignment="1">
      <alignment horizontal="left" vertical="center" indent="7"/>
    </xf>
    <xf numFmtId="0" fontId="59" fillId="2" borderId="14" xfId="5" applyNumberFormat="1" applyFont="1" applyFill="1" applyBorder="1" applyAlignment="1">
      <alignment horizontal="left" vertical="center" indent="7"/>
    </xf>
    <xf numFmtId="0" fontId="59" fillId="2" borderId="13" xfId="5" applyNumberFormat="1" applyFont="1" applyFill="1" applyBorder="1" applyAlignment="1">
      <alignment horizontal="left" vertical="center" indent="7"/>
    </xf>
    <xf numFmtId="0" fontId="16" fillId="2" borderId="0" xfId="1" applyFont="1" applyFill="1" applyAlignment="1">
      <alignment horizontal="right" vertical="center" indent="1"/>
    </xf>
    <xf numFmtId="0" fontId="16" fillId="2" borderId="7" xfId="1" applyFont="1" applyFill="1" applyBorder="1" applyAlignment="1">
      <alignment horizontal="right" vertical="center" indent="1"/>
    </xf>
    <xf numFmtId="0" fontId="27" fillId="2" borderId="0" xfId="0" applyFont="1" applyAlignment="1">
      <alignment horizontal="left" wrapText="1" indent="3"/>
    </xf>
    <xf numFmtId="0" fontId="27" fillId="2" borderId="0" xfId="0" applyFont="1" applyAlignment="1">
      <alignment horizontal="left" vertical="top" wrapText="1" indent="3"/>
    </xf>
    <xf numFmtId="0" fontId="68" fillId="2" borderId="17" xfId="0" applyFont="1" applyBorder="1" applyAlignment="1">
      <alignment horizontal="center" vertical="center" wrapText="1"/>
    </xf>
    <xf numFmtId="0" fontId="68" fillId="2" borderId="0" xfId="0" applyFont="1" applyBorder="1" applyAlignment="1">
      <alignment horizontal="center" vertical="center" wrapText="1"/>
    </xf>
    <xf numFmtId="0" fontId="67" fillId="2" borderId="17" xfId="0" applyFont="1" applyBorder="1" applyAlignment="1">
      <alignment horizontal="right"/>
    </xf>
    <xf numFmtId="0" fontId="67" fillId="2" borderId="0" xfId="0" applyFont="1" applyBorder="1" applyAlignment="1">
      <alignment horizontal="right"/>
    </xf>
    <xf numFmtId="0" fontId="19" fillId="6" borderId="0" xfId="0" applyFont="1" applyFill="1" applyAlignment="1">
      <alignment horizontal="center" vertical="top" wrapText="1"/>
    </xf>
    <xf numFmtId="167" fontId="63" fillId="2" borderId="14" xfId="5" applyNumberFormat="1" applyFont="1" applyFill="1" applyBorder="1" applyAlignment="1">
      <alignment horizontal="center" vertical="center"/>
    </xf>
    <xf numFmtId="167" fontId="63" fillId="2" borderId="0" xfId="5" applyNumberFormat="1" applyFont="1" applyFill="1" applyAlignment="1">
      <alignment horizontal="center" vertical="center"/>
    </xf>
    <xf numFmtId="164" fontId="64" fillId="2" borderId="14" xfId="0" applyNumberFormat="1" applyFont="1" applyBorder="1" applyAlignment="1">
      <alignment horizontal="center" vertical="center"/>
    </xf>
    <xf numFmtId="164" fontId="64" fillId="2" borderId="0" xfId="0" applyNumberFormat="1" applyFont="1" applyAlignment="1">
      <alignment horizontal="center" vertical="center"/>
    </xf>
    <xf numFmtId="2" fontId="42" fillId="2" borderId="0" xfId="6" applyNumberFormat="1" applyFont="1" applyFill="1" applyAlignment="1">
      <alignment horizontal="left" vertical="center"/>
    </xf>
    <xf numFmtId="2" fontId="42" fillId="2" borderId="1" xfId="6" applyNumberFormat="1" applyFont="1" applyFill="1" applyBorder="1" applyAlignment="1">
      <alignment horizontal="left" vertical="center"/>
    </xf>
    <xf numFmtId="164" fontId="41" fillId="2" borderId="0" xfId="0" applyNumberFormat="1" applyFont="1" applyAlignment="1">
      <alignment horizontal="right" vertical="center" indent="3"/>
    </xf>
    <xf numFmtId="164" fontId="41" fillId="2" borderId="1" xfId="0" applyNumberFormat="1" applyFont="1" applyBorder="1" applyAlignment="1">
      <alignment horizontal="right" vertical="center" indent="3"/>
    </xf>
    <xf numFmtId="167" fontId="60" fillId="2" borderId="14" xfId="5" applyNumberFormat="1" applyFont="1" applyFill="1" applyBorder="1" applyAlignment="1">
      <alignment horizontal="center" vertical="center"/>
    </xf>
    <xf numFmtId="167" fontId="60" fillId="2" borderId="13" xfId="5" applyNumberFormat="1" applyFont="1" applyFill="1" applyBorder="1" applyAlignment="1">
      <alignment horizontal="center" vertical="center"/>
    </xf>
    <xf numFmtId="167" fontId="60" fillId="2" borderId="0" xfId="5" applyNumberFormat="1" applyFont="1" applyFill="1" applyAlignment="1">
      <alignment horizontal="center" vertical="center"/>
    </xf>
    <xf numFmtId="9" fontId="46" fillId="7" borderId="4" xfId="0" applyNumberFormat="1" applyFont="1" applyFill="1" applyBorder="1" applyAlignment="1">
      <alignment horizontal="left" wrapText="1"/>
    </xf>
    <xf numFmtId="0" fontId="1" fillId="11" borderId="26" xfId="0" applyFont="1" applyFill="1" applyBorder="1" applyAlignment="1">
      <alignment horizontal="center"/>
    </xf>
    <xf numFmtId="0" fontId="1" fillId="11" borderId="27" xfId="0" applyFont="1" applyFill="1" applyBorder="1" applyAlignment="1">
      <alignment horizontal="center"/>
    </xf>
  </cellXfs>
  <cellStyles count="9">
    <cellStyle name="Data Labels" xfId="7" xr:uid="{5D27C17F-7686-4C7F-BDD5-BACEE9284FA2}"/>
    <cellStyle name="Komma" xfId="5" builtinId="3"/>
    <cellStyle name="Normal" xfId="0" builtinId="0" customBuiltin="1"/>
    <cellStyle name="Overskrift 1" xfId="1" builtinId="16" customBuiltin="1"/>
    <cellStyle name="Overskrift 2" xfId="2" builtinId="17" customBuiltin="1"/>
    <cellStyle name="Overskrift 3" xfId="3" builtinId="18" customBuiltin="1"/>
    <cellStyle name="Prosent" xfId="6" builtinId="5"/>
    <cellStyle name="Tittel" xfId="4" builtinId="15" customBuiltin="1"/>
    <cellStyle name="Utdata" xfId="8" builtinId="21"/>
  </cellStyles>
  <dxfs count="25"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/>
      </font>
      <fill>
        <patternFill>
          <bgColor theme="4"/>
        </patternFill>
      </fill>
      <border>
        <left style="medium">
          <color theme="4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5"/>
        </patternFill>
      </fill>
      <border>
        <left style="medium">
          <color theme="5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8"/>
        </patternFill>
      </fill>
      <border>
        <left style="medium">
          <color theme="8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9"/>
        </patternFill>
      </fill>
      <border>
        <left style="medium">
          <color theme="9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6"/>
        </patternFill>
      </fill>
      <border>
        <left style="medium">
          <color theme="6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7"/>
        </patternFill>
      </fill>
      <border>
        <left style="medium">
          <color theme="7"/>
        </left>
      </border>
    </dxf>
    <dxf>
      <border>
        <left style="mediumDashed">
          <color theme="7"/>
        </left>
      </border>
    </dxf>
  </dxfs>
  <tableStyles count="6" defaultTableStyle="Cash Table" defaultPivotStyle="PivotStyleLight16">
    <tableStyle name="Cash Table" pivot="0" count="4" xr9:uid="{00000000-0011-0000-FFFF-FFFF00000000}">
      <tableStyleElement type="wholeTable" dxfId="24"/>
      <tableStyleElement type="headerRow" dxfId="23"/>
      <tableStyleElement type="firstColumn" dxfId="22"/>
      <tableStyleElement type="secondRowStripe" dxfId="21"/>
    </tableStyle>
    <tableStyle name="Investment Table" pivot="0" count="4" xr9:uid="{00000000-0011-0000-FFFF-FFFF01000000}">
      <tableStyleElement type="wholeTable" dxfId="20"/>
      <tableStyleElement type="headerRow" dxfId="19"/>
      <tableStyleElement type="firstColumn" dxfId="18"/>
      <tableStyleElement type="secondRowStripe" dxfId="17"/>
    </tableStyle>
    <tableStyle name="Personal Table" pivot="0" count="4" xr9:uid="{00000000-0011-0000-FFFF-FFFF02000000}">
      <tableStyleElement type="wholeTable" dxfId="16"/>
      <tableStyleElement type="headerRow" dxfId="15"/>
      <tableStyleElement type="firstColumn" dxfId="14"/>
      <tableStyleElement type="secondRowStripe" dxfId="13"/>
    </tableStyle>
    <tableStyle name="Retirement Table" pivot="0" count="4" xr9:uid="{00000000-0011-0000-FFFF-FFFF03000000}">
      <tableStyleElement type="wholeTable" dxfId="12"/>
      <tableStyleElement type="headerRow" dxfId="11"/>
      <tableStyleElement type="firstColumn" dxfId="10"/>
      <tableStyleElement type="secondRowStripe" dxfId="9"/>
    </tableStyle>
    <tableStyle name="Secured Table" pivot="0" count="4" xr9:uid="{00000000-0011-0000-FFFF-FFFF04000000}">
      <tableStyleElement type="wholeTable" dxfId="8"/>
      <tableStyleElement type="headerRow" dxfId="7"/>
      <tableStyleElement type="firstColumn" dxfId="6"/>
      <tableStyleElement type="secondRowStripe" dxfId="5"/>
    </tableStyle>
    <tableStyle name="Unsecured Table" pivot="0" count="5" xr9:uid="{00000000-0011-0000-FFFF-FFFF05000000}">
      <tableStyleElement type="wholeTable" dxfId="4"/>
      <tableStyleElement type="headerRow" dxfId="3"/>
      <tableStyleElement type="totalRow" dxfId="2"/>
      <tableStyleElement type="firstColumn" dxfId="1"/>
      <tableStyleElement type="secondRowStripe" dxfId="0"/>
    </tableStyle>
  </tableStyles>
  <colors>
    <mruColors>
      <color rgb="FF7B59F9"/>
      <color rgb="FF86C040"/>
      <color rgb="FFE63F51"/>
      <color rgb="FFF26722"/>
      <color rgb="FFFFBA00"/>
      <color rgb="FFFA7D00"/>
      <color rgb="FF6E11DF"/>
      <color rgb="FFCC7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2401365012612376"/>
          <c:y val="2.0897798493832241E-2"/>
          <c:w val="0.77598607929453411"/>
          <c:h val="0.95821633084938806"/>
        </c:manualLayout>
      </c:layout>
      <c:bar3DChart>
        <c:barDir val="col"/>
        <c:grouping val="stacked"/>
        <c:varyColors val="0"/>
        <c:ser>
          <c:idx val="3"/>
          <c:order val="0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BA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472-475C-A415-0EF461789C30}"/>
              </c:ext>
            </c:extLst>
          </c:dPt>
          <c:val>
            <c:numRef>
              <c:f>Instrumentbord!$X$25</c:f>
              <c:numCache>
                <c:formatCode>_-* #\ ##0_-;\-* #\ ##0_-;_-* "-"??_-;_-@_-</c:formatCode>
                <c:ptCount val="1"/>
                <c:pt idx="0">
                  <c:v>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2-475C-A415-0EF461789C30}"/>
            </c:ext>
          </c:extLst>
        </c:ser>
        <c:ser>
          <c:idx val="4"/>
          <c:order val="1"/>
          <c:spPr>
            <a:solidFill>
              <a:srgbClr val="7B59F9"/>
            </a:solidFill>
            <a:ln>
              <a:noFill/>
            </a:ln>
            <a:effectLst/>
            <a:sp3d/>
          </c:spPr>
          <c:invertIfNegative val="0"/>
          <c:val>
            <c:numRef>
              <c:f>Instrumentbord!$X$23</c:f>
              <c:numCache>
                <c:formatCode>_-* #\ ##0_-;\-* #\ ##0_-;_-* "-"??_-;_-@_-</c:formatCode>
                <c:ptCount val="1"/>
                <c:pt idx="0">
                  <c:v>1103.1620960249998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FC-478B-A467-20A2C496BE8E}"/>
            </c:ext>
          </c:extLst>
        </c:ser>
        <c:ser>
          <c:idx val="2"/>
          <c:order val="2"/>
          <c:spPr>
            <a:solidFill>
              <a:srgbClr val="F26722"/>
            </a:solidFill>
            <a:ln>
              <a:noFill/>
            </a:ln>
            <a:effectLst/>
            <a:sp3d/>
          </c:spPr>
          <c:invertIfNegative val="0"/>
          <c:val>
            <c:numRef>
              <c:f>Instrumentbord!$X$21</c:f>
              <c:numCache>
                <c:formatCode>_-* #\ ##0_-;\-* #\ 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2-475C-A415-0EF461789C30}"/>
            </c:ext>
          </c:extLst>
        </c:ser>
        <c:ser>
          <c:idx val="1"/>
          <c:order val="3"/>
          <c:spPr>
            <a:solidFill>
              <a:srgbClr val="E63F51"/>
            </a:solidFill>
            <a:ln>
              <a:noFill/>
            </a:ln>
            <a:effectLst/>
            <a:sp3d/>
          </c:spPr>
          <c:invertIfNegative val="0"/>
          <c:val>
            <c:numRef>
              <c:f>Instrumentbord!$X$19</c:f>
              <c:numCache>
                <c:formatCode>_-* #\ ##0_-;\-* #\ ##0_-;_-* "-"??_-;_-@_-</c:formatCode>
                <c:ptCount val="1"/>
                <c:pt idx="0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2-475C-A415-0EF461789C30}"/>
            </c:ext>
          </c:extLst>
        </c:ser>
        <c:ser>
          <c:idx val="0"/>
          <c:order val="4"/>
          <c:spPr>
            <a:solidFill>
              <a:srgbClr val="86C040"/>
            </a:solidFill>
            <a:ln>
              <a:noFill/>
            </a:ln>
            <a:effectLst/>
            <a:sp3d/>
          </c:spPr>
          <c:invertIfNegative val="0"/>
          <c:val>
            <c:numRef>
              <c:f>Instrumentbord!$X$17</c:f>
              <c:numCache>
                <c:formatCode>_-* #\ ##0_-;\-* #\ 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2-475C-A415-0EF461789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6612112"/>
        <c:axId val="756611784"/>
        <c:axId val="0"/>
      </c:bar3DChart>
      <c:catAx>
        <c:axId val="756612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56611784"/>
        <c:crosses val="autoZero"/>
        <c:auto val="1"/>
        <c:lblAlgn val="ctr"/>
        <c:lblOffset val="100"/>
        <c:noMultiLvlLbl val="0"/>
      </c:catAx>
      <c:valAx>
        <c:axId val="75661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r&quot;* #,##0_);_(&quot;kr&quot;* \(#,##0\);_(&quot;kr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661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svg"/><Relationship Id="rId3" Type="http://schemas.openxmlformats.org/officeDocument/2006/relationships/hyperlink" Target="https://facebook.com/sharer/sharer.php?u=http://skogfond.skogkurs.no&amp;t=Skogfondskalkulator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mailto:?subject=Deling%20av%20Skogfondskalkulator&amp;body=URL:%20http://skogfond.skogkurs.no" TargetMode="External"/><Relationship Id="rId6" Type="http://schemas.openxmlformats.org/officeDocument/2006/relationships/hyperlink" Target="http://www.skogkurs.no/userfiles/files/Kunnskapsskogen/Norske%20produksjonsnormer.xlsm" TargetMode="External"/><Relationship Id="rId5" Type="http://schemas.openxmlformats.org/officeDocument/2006/relationships/image" Target="../media/image3.png"/><Relationship Id="rId10" Type="http://schemas.openxmlformats.org/officeDocument/2006/relationships/chart" Target="../charts/chart1.xml"/><Relationship Id="rId4" Type="http://schemas.openxmlformats.org/officeDocument/2006/relationships/image" Target="../media/image2.png"/><Relationship Id="rId9" Type="http://schemas.openxmlformats.org/officeDocument/2006/relationships/hyperlink" Target="mailto:post@skogkurs.n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202704</xdr:colOff>
      <xdr:row>34</xdr:row>
      <xdr:rowOff>89645</xdr:rowOff>
    </xdr:from>
    <xdr:to>
      <xdr:col>29</xdr:col>
      <xdr:colOff>2793</xdr:colOff>
      <xdr:row>36</xdr:row>
      <xdr:rowOff>77636</xdr:rowOff>
    </xdr:to>
    <xdr:pic>
      <xdr:nvPicPr>
        <xdr:cNvPr id="27" name="Bilde 26" descr="E-mail icon">
          <a:hlinkClick xmlns:r="http://schemas.openxmlformats.org/officeDocument/2006/relationships" r:id="rId1" tooltip="E-mail"/>
          <a:extLst>
            <a:ext uri="{FF2B5EF4-FFF2-40B4-BE49-F238E27FC236}">
              <a16:creationId xmlns:a16="http://schemas.microsoft.com/office/drawing/2014/main" id="{5BB5E3B4-3336-4009-8EE2-4B2C1636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9222" y="9269504"/>
          <a:ext cx="374925" cy="364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267644</xdr:colOff>
      <xdr:row>34</xdr:row>
      <xdr:rowOff>89644</xdr:rowOff>
    </xdr:from>
    <xdr:to>
      <xdr:col>28</xdr:col>
      <xdr:colOff>72866</xdr:colOff>
      <xdr:row>36</xdr:row>
      <xdr:rowOff>79461</xdr:rowOff>
    </xdr:to>
    <xdr:pic>
      <xdr:nvPicPr>
        <xdr:cNvPr id="28" name="Bilde 27" descr="Facebook icon">
          <a:hlinkClick xmlns:r="http://schemas.openxmlformats.org/officeDocument/2006/relationships" r:id="rId3" tooltip="Facebook"/>
          <a:extLst>
            <a:ext uri="{FF2B5EF4-FFF2-40B4-BE49-F238E27FC236}">
              <a16:creationId xmlns:a16="http://schemas.microsoft.com/office/drawing/2014/main" id="{1361CAD3-8AEE-4E08-BBC2-98412B0B4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02491" y="9269503"/>
          <a:ext cx="385463" cy="36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17929</xdr:colOff>
      <xdr:row>0</xdr:row>
      <xdr:rowOff>17931</xdr:rowOff>
    </xdr:from>
    <xdr:to>
      <xdr:col>2</xdr:col>
      <xdr:colOff>147829</xdr:colOff>
      <xdr:row>3</xdr:row>
      <xdr:rowOff>254</xdr:rowOff>
    </xdr:to>
    <xdr:pic>
      <xdr:nvPicPr>
        <xdr:cNvPr id="30" name="Grafikk 29">
          <a:extLst>
            <a:ext uri="{FF2B5EF4-FFF2-40B4-BE49-F238E27FC236}">
              <a16:creationId xmlns:a16="http://schemas.microsoft.com/office/drawing/2014/main" id="{CB85BB79-F73D-4A75-A428-D3122DA94B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65" t="24816" r="18388" b="-7124"/>
        <a:stretch/>
      </xdr:blipFill>
      <xdr:spPr>
        <a:xfrm>
          <a:off x="17929" y="17931"/>
          <a:ext cx="1353671" cy="906000"/>
        </a:xfrm>
        <a:prstGeom prst="rect">
          <a:avLst/>
        </a:prstGeom>
      </xdr:spPr>
    </xdr:pic>
    <xdr:clientData/>
  </xdr:twoCellAnchor>
  <xdr:twoCellAnchor>
    <xdr:from>
      <xdr:col>7</xdr:col>
      <xdr:colOff>163232</xdr:colOff>
      <xdr:row>35</xdr:row>
      <xdr:rowOff>181535</xdr:rowOff>
    </xdr:from>
    <xdr:to>
      <xdr:col>11</xdr:col>
      <xdr:colOff>107576</xdr:colOff>
      <xdr:row>37</xdr:row>
      <xdr:rowOff>56029</xdr:rowOff>
    </xdr:to>
    <xdr:sp macro="" textlink="">
      <xdr:nvSpPr>
        <xdr:cNvPr id="2" name="TekstSylinder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DAB026-A9C0-43AC-9066-29DF20C4BDAC}"/>
            </a:ext>
          </a:extLst>
        </xdr:cNvPr>
        <xdr:cNvSpPr txBox="1"/>
      </xdr:nvSpPr>
      <xdr:spPr>
        <a:xfrm>
          <a:off x="5474820" y="9605682"/>
          <a:ext cx="281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23</xdr:col>
      <xdr:colOff>112582</xdr:colOff>
      <xdr:row>33</xdr:row>
      <xdr:rowOff>95744</xdr:rowOff>
    </xdr:from>
    <xdr:to>
      <xdr:col>26</xdr:col>
      <xdr:colOff>110944</xdr:colOff>
      <xdr:row>37</xdr:row>
      <xdr:rowOff>110603</xdr:rowOff>
    </xdr:to>
    <xdr:pic>
      <xdr:nvPicPr>
        <xdr:cNvPr id="31" name="Grafikk 30">
          <a:extLst>
            <a:ext uri="{FF2B5EF4-FFF2-40B4-BE49-F238E27FC236}">
              <a16:creationId xmlns:a16="http://schemas.microsoft.com/office/drawing/2014/main" id="{F6DBD197-0C7E-427B-B4ED-AE064BF7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5419817" y="9138891"/>
          <a:ext cx="2377782" cy="767110"/>
        </a:xfrm>
        <a:prstGeom prst="rect">
          <a:avLst/>
        </a:prstGeom>
      </xdr:spPr>
    </xdr:pic>
    <xdr:clientData/>
  </xdr:twoCellAnchor>
  <xdr:twoCellAnchor>
    <xdr:from>
      <xdr:col>6</xdr:col>
      <xdr:colOff>943162</xdr:colOff>
      <xdr:row>33</xdr:row>
      <xdr:rowOff>12700</xdr:rowOff>
    </xdr:from>
    <xdr:to>
      <xdr:col>9</xdr:col>
      <xdr:colOff>595779</xdr:colOff>
      <xdr:row>34</xdr:row>
      <xdr:rowOff>6350</xdr:rowOff>
    </xdr:to>
    <xdr:sp macro="" textlink="">
      <xdr:nvSpPr>
        <xdr:cNvPr id="3" name="TekstSylinder 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5D6F8AB-9736-4165-8247-14CC7423F3AE}"/>
            </a:ext>
          </a:extLst>
        </xdr:cNvPr>
        <xdr:cNvSpPr txBox="1"/>
      </xdr:nvSpPr>
      <xdr:spPr>
        <a:xfrm>
          <a:off x="4999691" y="9055847"/>
          <a:ext cx="1434353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24</xdr:col>
      <xdr:colOff>286871</xdr:colOff>
      <xdr:row>14</xdr:row>
      <xdr:rowOff>71717</xdr:rowOff>
    </xdr:from>
    <xdr:to>
      <xdr:col>29</xdr:col>
      <xdr:colOff>35859</xdr:colOff>
      <xdr:row>30</xdr:row>
      <xdr:rowOff>178651</xdr:rowOff>
    </xdr:to>
    <xdr:graphicFrame macro="">
      <xdr:nvGraphicFramePr>
        <xdr:cNvPr id="5" name="Diagram 7">
          <a:extLst>
            <a:ext uri="{FF2B5EF4-FFF2-40B4-BE49-F238E27FC236}">
              <a16:creationId xmlns:a16="http://schemas.microsoft.com/office/drawing/2014/main" id="{F06C4326-CF61-4C21-B925-4A5BF6D8B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30291</xdr:colOff>
      <xdr:row>5</xdr:row>
      <xdr:rowOff>341540</xdr:rowOff>
    </xdr:from>
    <xdr:to>
      <xdr:col>24</xdr:col>
      <xdr:colOff>174322</xdr:colOff>
      <xdr:row>10</xdr:row>
      <xdr:rowOff>10926</xdr:rowOff>
    </xdr:to>
    <xdr:sp macro="" textlink="">
      <xdr:nvSpPr>
        <xdr:cNvPr id="42" name="TekstSylinder 41">
          <a:extLst>
            <a:ext uri="{FF2B5EF4-FFF2-40B4-BE49-F238E27FC236}">
              <a16:creationId xmlns:a16="http://schemas.microsoft.com/office/drawing/2014/main" id="{802E9139-3618-4CC6-9461-AFD03225367F}"/>
            </a:ext>
          </a:extLst>
        </xdr:cNvPr>
        <xdr:cNvSpPr txBox="1"/>
      </xdr:nvSpPr>
      <xdr:spPr>
        <a:xfrm rot="21304882">
          <a:off x="14651726" y="1569705"/>
          <a:ext cx="3317537" cy="1722303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2000"/>
            <a:t>TIPS!</a:t>
          </a:r>
        </a:p>
        <a:p>
          <a:pPr>
            <a:spcBef>
              <a:spcPts val="600"/>
            </a:spcBef>
          </a:pPr>
          <a:r>
            <a:rPr lang="nb-NO" sz="1600"/>
            <a:t>Variér</a:t>
          </a:r>
          <a:r>
            <a:rPr lang="nb-NO" sz="1600" baseline="0"/>
            <a:t> driftsstørrelsen opp eller ned. Legg merke til hvordan det slår ut </a:t>
          </a:r>
          <a:r>
            <a:rPr lang="nb-NO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på</a:t>
          </a:r>
          <a:r>
            <a:rPr lang="nb-NO" sz="1600" baseline="0"/>
            <a:t> "riggkostnaden" pr m</a:t>
          </a:r>
          <a:r>
            <a:rPr lang="nb-NO" sz="1600" baseline="30000"/>
            <a:t>3</a:t>
          </a:r>
          <a:r>
            <a:rPr lang="nb-NO" sz="1600" baseline="0"/>
            <a:t>. </a:t>
          </a:r>
          <a:endParaRPr lang="nb-NO" sz="16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155575</xdr:colOff>
      <xdr:row>16</xdr:row>
      <xdr:rowOff>104702</xdr:rowOff>
    </xdr:from>
    <xdr:to>
      <xdr:col>19</xdr:col>
      <xdr:colOff>338455</xdr:colOff>
      <xdr:row>16</xdr:row>
      <xdr:rowOff>287582</xdr:rowOff>
    </xdr:to>
    <xdr:sp macro="" textlink="">
      <xdr:nvSpPr>
        <xdr:cNvPr id="38" name="Personlig" descr="&quot;&quot;" title="Farge på personlig diagram">
          <a:extLst>
            <a:ext uri="{FF2B5EF4-FFF2-40B4-BE49-F238E27FC236}">
              <a16:creationId xmlns:a16="http://schemas.microsoft.com/office/drawing/2014/main" id="{C225465B-8EE7-410B-82F5-601BE30DF473}"/>
            </a:ext>
          </a:extLst>
        </xdr:cNvPr>
        <xdr:cNvSpPr/>
      </xdr:nvSpPr>
      <xdr:spPr>
        <a:xfrm>
          <a:off x="14023975" y="5743502"/>
          <a:ext cx="182880" cy="182880"/>
        </a:xfrm>
        <a:prstGeom prst="rect">
          <a:avLst/>
        </a:prstGeom>
        <a:solidFill>
          <a:srgbClr val="86C04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155575</xdr:colOff>
      <xdr:row>18</xdr:row>
      <xdr:rowOff>104702</xdr:rowOff>
    </xdr:from>
    <xdr:to>
      <xdr:col>19</xdr:col>
      <xdr:colOff>338455</xdr:colOff>
      <xdr:row>18</xdr:row>
      <xdr:rowOff>287582</xdr:rowOff>
    </xdr:to>
    <xdr:sp macro="" textlink="">
      <xdr:nvSpPr>
        <xdr:cNvPr id="40" name="Personlig" descr="&quot;&quot;" title="Farge på personlig diagram">
          <a:extLst>
            <a:ext uri="{FF2B5EF4-FFF2-40B4-BE49-F238E27FC236}">
              <a16:creationId xmlns:a16="http://schemas.microsoft.com/office/drawing/2014/main" id="{50CDCFC1-5CFD-420A-8EE7-5971246C6E74}"/>
            </a:ext>
          </a:extLst>
        </xdr:cNvPr>
        <xdr:cNvSpPr/>
      </xdr:nvSpPr>
      <xdr:spPr>
        <a:xfrm>
          <a:off x="1755775" y="9248702"/>
          <a:ext cx="182880" cy="182880"/>
        </a:xfrm>
        <a:prstGeom prst="rect">
          <a:avLst/>
        </a:prstGeom>
        <a:solidFill>
          <a:srgbClr val="E63F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155575</xdr:colOff>
      <xdr:row>20</xdr:row>
      <xdr:rowOff>103072</xdr:rowOff>
    </xdr:from>
    <xdr:to>
      <xdr:col>19</xdr:col>
      <xdr:colOff>338455</xdr:colOff>
      <xdr:row>20</xdr:row>
      <xdr:rowOff>285952</xdr:rowOff>
    </xdr:to>
    <xdr:sp macro="" textlink="">
      <xdr:nvSpPr>
        <xdr:cNvPr id="41" name="Pensjoner" descr="&quot;&quot;" title="Farge på pensjonsdiagram">
          <a:extLst>
            <a:ext uri="{FF2B5EF4-FFF2-40B4-BE49-F238E27FC236}">
              <a16:creationId xmlns:a16="http://schemas.microsoft.com/office/drawing/2014/main" id="{234245BE-BB30-4A76-8552-4D8C0E50B014}"/>
            </a:ext>
          </a:extLst>
        </xdr:cNvPr>
        <xdr:cNvSpPr/>
      </xdr:nvSpPr>
      <xdr:spPr>
        <a:xfrm>
          <a:off x="1755775" y="9638958"/>
          <a:ext cx="182880" cy="182880"/>
        </a:xfrm>
        <a:prstGeom prst="rect">
          <a:avLst/>
        </a:prstGeom>
        <a:solidFill>
          <a:srgbClr val="F2672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155575</xdr:colOff>
      <xdr:row>22</xdr:row>
      <xdr:rowOff>103072</xdr:rowOff>
    </xdr:from>
    <xdr:to>
      <xdr:col>19</xdr:col>
      <xdr:colOff>338455</xdr:colOff>
      <xdr:row>22</xdr:row>
      <xdr:rowOff>285952</xdr:rowOff>
    </xdr:to>
    <xdr:sp macro="" textlink="">
      <xdr:nvSpPr>
        <xdr:cNvPr id="43" name="Pensjoner" descr="&quot;&quot;" title="Farge på pensjonsdiagram">
          <a:extLst>
            <a:ext uri="{FF2B5EF4-FFF2-40B4-BE49-F238E27FC236}">
              <a16:creationId xmlns:a16="http://schemas.microsoft.com/office/drawing/2014/main" id="{1F29B8A0-3637-4E6C-841A-4C1EB3F5C4D1}"/>
            </a:ext>
          </a:extLst>
        </xdr:cNvPr>
        <xdr:cNvSpPr/>
      </xdr:nvSpPr>
      <xdr:spPr>
        <a:xfrm>
          <a:off x="1755775" y="10030843"/>
          <a:ext cx="182880" cy="182880"/>
        </a:xfrm>
        <a:prstGeom prst="rect">
          <a:avLst/>
        </a:prstGeom>
        <a:solidFill>
          <a:srgbClr val="7B59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155575</xdr:colOff>
      <xdr:row>24</xdr:row>
      <xdr:rowOff>98266</xdr:rowOff>
    </xdr:from>
    <xdr:to>
      <xdr:col>19</xdr:col>
      <xdr:colOff>338455</xdr:colOff>
      <xdr:row>24</xdr:row>
      <xdr:rowOff>281146</xdr:rowOff>
    </xdr:to>
    <xdr:sp macro="" textlink="">
      <xdr:nvSpPr>
        <xdr:cNvPr id="44" name="Investeringer" descr="&quot;&quot;" title="Farge på investeringsdiagram">
          <a:extLst>
            <a:ext uri="{FF2B5EF4-FFF2-40B4-BE49-F238E27FC236}">
              <a16:creationId xmlns:a16="http://schemas.microsoft.com/office/drawing/2014/main" id="{C64B7443-06E7-4E13-8B6E-1DE79EE56E8C}"/>
            </a:ext>
          </a:extLst>
        </xdr:cNvPr>
        <xdr:cNvSpPr/>
      </xdr:nvSpPr>
      <xdr:spPr>
        <a:xfrm>
          <a:off x="1755775" y="10417923"/>
          <a:ext cx="182880" cy="182880"/>
        </a:xfrm>
        <a:prstGeom prst="rect">
          <a:avLst/>
        </a:prstGeom>
        <a:solidFill>
          <a:srgbClr val="FFBA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030_NetWorthSummar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63F51"/>
      </a:accent1>
      <a:accent2>
        <a:srgbClr val="F26722"/>
      </a:accent2>
      <a:accent3>
        <a:srgbClr val="FFBA00"/>
      </a:accent3>
      <a:accent4>
        <a:srgbClr val="86C040"/>
      </a:accent4>
      <a:accent5>
        <a:srgbClr val="4586C6"/>
      </a:accent5>
      <a:accent6>
        <a:srgbClr val="9D4775"/>
      </a:accent6>
      <a:hlink>
        <a:srgbClr val="4586C6"/>
      </a:hlink>
      <a:folHlink>
        <a:srgbClr val="9D4775"/>
      </a:folHlink>
    </a:clrScheme>
    <a:fontScheme name="Custom 15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autoPageBreaks="0" fitToPage="1"/>
  </sheetPr>
  <dimension ref="A1:AN39"/>
  <sheetViews>
    <sheetView showGridLines="0" showRowColHeaders="0" tabSelected="1" zoomScale="85" zoomScaleNormal="85" workbookViewId="0">
      <pane ySplit="4" topLeftCell="A5" activePane="bottomLeft" state="frozen"/>
      <selection pane="bottomLeft" activeCell="F17" sqref="F17"/>
    </sheetView>
  </sheetViews>
  <sheetFormatPr baseColWidth="10" defaultColWidth="0" defaultRowHeight="12.75" zeroHeight="1"/>
  <cols>
    <col min="1" max="1" width="2.5703125" customWidth="1"/>
    <col min="2" max="2" width="15.140625" customWidth="1"/>
    <col min="3" max="3" width="14.42578125" customWidth="1"/>
    <col min="4" max="4" width="2.5703125" customWidth="1"/>
    <col min="5" max="5" width="5.42578125" customWidth="1"/>
    <col min="6" max="6" width="20.5703125" customWidth="1"/>
    <col min="7" max="7" width="18.85546875" customWidth="1"/>
    <col min="8" max="8" width="2.5703125" customWidth="1"/>
    <col min="9" max="9" width="5.42578125" customWidth="1"/>
    <col min="10" max="10" width="20.5703125" customWidth="1"/>
    <col min="11" max="11" width="14.42578125" customWidth="1"/>
    <col min="12" max="12" width="9.85546875" customWidth="1"/>
    <col min="13" max="13" width="5.42578125" customWidth="1"/>
    <col min="14" max="14" width="18.5703125" customWidth="1"/>
    <col min="15" max="15" width="9.85546875" customWidth="1"/>
    <col min="16" max="16" width="2.5703125" customWidth="1"/>
    <col min="17" max="18" width="4" customWidth="1"/>
    <col min="19" max="19" width="7.5703125" customWidth="1"/>
    <col min="20" max="22" width="8.5703125" customWidth="1"/>
    <col min="23" max="24" width="18.5703125" customWidth="1"/>
    <col min="25" max="29" width="8.5703125" customWidth="1"/>
    <col min="30" max="30" width="3.5703125" customWidth="1"/>
    <col min="31" max="40" width="0" hidden="1" customWidth="1"/>
    <col min="41" max="16384" width="8.5703125" hidden="1"/>
  </cols>
  <sheetData>
    <row r="1" spans="1:39" s="1" customFormat="1" ht="15.7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s="1" customFormat="1" ht="47.25" customHeight="1">
      <c r="A2" s="63"/>
      <c r="B2" s="2"/>
      <c r="C2" s="3" t="s">
        <v>43</v>
      </c>
      <c r="D2" s="3"/>
      <c r="E2" s="2"/>
      <c r="F2" s="2"/>
      <c r="G2" s="2"/>
      <c r="H2" s="2"/>
      <c r="I2" s="2"/>
      <c r="J2" s="2"/>
      <c r="K2" s="2"/>
      <c r="L2" s="2"/>
      <c r="M2" s="2"/>
      <c r="N2" s="4"/>
      <c r="O2" s="5"/>
      <c r="P2" s="63"/>
      <c r="Q2" s="6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1" customFormat="1" ht="12" customHeight="1">
      <c r="A3" s="63"/>
      <c r="B3" s="6"/>
      <c r="C3" s="2"/>
      <c r="D3" s="7"/>
      <c r="E3" s="7"/>
      <c r="F3" s="7"/>
      <c r="G3" s="7"/>
      <c r="H3" s="7"/>
      <c r="I3" s="7"/>
      <c r="J3" s="7"/>
      <c r="K3" s="6"/>
      <c r="L3" s="6"/>
      <c r="M3" s="6"/>
      <c r="N3" s="8" t="s">
        <v>87</v>
      </c>
      <c r="O3" s="31" t="s">
        <v>88</v>
      </c>
      <c r="P3" s="9"/>
      <c r="Q3" s="9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s="10" customFormat="1" ht="3.7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39" ht="20.100000000000001" customHeight="1">
      <c r="B5" s="11"/>
      <c r="C5" s="11"/>
      <c r="D5" s="12"/>
      <c r="E5" s="12"/>
      <c r="F5" s="12"/>
      <c r="G5" s="12"/>
    </row>
    <row r="6" spans="1:39" ht="34.5" customHeight="1">
      <c r="B6" s="13" t="s">
        <v>0</v>
      </c>
      <c r="C6" s="11"/>
      <c r="D6" s="12"/>
      <c r="E6" s="12"/>
      <c r="F6" s="12"/>
      <c r="G6" s="12"/>
    </row>
    <row r="7" spans="1:39" ht="16.350000000000001" customHeight="1">
      <c r="B7" s="11"/>
      <c r="C7" s="11"/>
      <c r="D7" s="12"/>
      <c r="E7" s="12"/>
      <c r="F7" s="12"/>
      <c r="G7" s="12"/>
    </row>
    <row r="8" spans="1:39" ht="42" customHeight="1">
      <c r="B8" s="100" t="s">
        <v>41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</row>
    <row r="9" spans="1:39" ht="41.85" customHeight="1">
      <c r="B9" s="111" t="s">
        <v>1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</row>
    <row r="10" spans="1:39" ht="27.6" customHeight="1">
      <c r="B10" s="14" t="s">
        <v>2</v>
      </c>
      <c r="C10" s="11"/>
      <c r="D10" s="12"/>
      <c r="E10" s="12"/>
      <c r="F10" s="12"/>
      <c r="G10" s="12"/>
      <c r="V10" s="84"/>
      <c r="Y10" s="87"/>
      <c r="Z10" s="87"/>
      <c r="AA10" s="87"/>
    </row>
    <row r="11" spans="1:39" ht="27.6" customHeight="1">
      <c r="B11" s="37" t="s">
        <v>3</v>
      </c>
      <c r="C11" s="11"/>
      <c r="D11" s="12"/>
      <c r="E11" s="12"/>
      <c r="F11" s="12"/>
      <c r="G11" s="12"/>
      <c r="U11" s="84"/>
      <c r="V11" s="84"/>
      <c r="X11" s="87"/>
      <c r="Y11" s="87"/>
      <c r="Z11" s="87"/>
      <c r="AA11" s="87"/>
    </row>
    <row r="12" spans="1:39" ht="39.6" customHeight="1">
      <c r="B12" s="112" t="s">
        <v>4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T12" s="124" t="s">
        <v>17</v>
      </c>
      <c r="U12" s="124"/>
      <c r="V12" s="124"/>
      <c r="W12" s="124"/>
      <c r="X12" s="122">
        <f>X27/F17</f>
        <v>5.6281620960250001</v>
      </c>
      <c r="Y12" s="122"/>
      <c r="Z12" s="122"/>
      <c r="AA12" s="87"/>
    </row>
    <row r="13" spans="1:39" ht="21" customHeight="1">
      <c r="B13" s="14" t="s">
        <v>5</v>
      </c>
      <c r="C13" s="11"/>
      <c r="D13" s="12"/>
      <c r="E13" s="12"/>
      <c r="F13" s="12"/>
      <c r="G13" s="12"/>
      <c r="T13" s="124"/>
      <c r="U13" s="124"/>
      <c r="V13" s="124"/>
      <c r="W13" s="124"/>
      <c r="X13" s="122"/>
      <c r="Y13" s="122"/>
      <c r="Z13" s="122"/>
      <c r="AA13" s="87"/>
    </row>
    <row r="14" spans="1:39" ht="21" customHeight="1" thickBot="1">
      <c r="B14" s="21"/>
      <c r="C14" s="21"/>
      <c r="D14" s="20"/>
      <c r="E14" s="20"/>
      <c r="F14" s="22"/>
      <c r="G14" s="22"/>
      <c r="H14" s="20"/>
      <c r="I14" s="20"/>
      <c r="J14" s="23"/>
      <c r="K14" s="23"/>
      <c r="L14" s="23" t="s">
        <v>82</v>
      </c>
      <c r="M14" s="23"/>
      <c r="N14" s="23"/>
      <c r="O14" s="23"/>
      <c r="P14" s="23"/>
      <c r="S14" s="82"/>
      <c r="T14" s="125"/>
      <c r="U14" s="125"/>
      <c r="V14" s="125"/>
      <c r="W14" s="125"/>
      <c r="X14" s="123"/>
      <c r="Y14" s="123"/>
      <c r="Z14" s="123"/>
      <c r="AA14" s="82"/>
      <c r="AB14" s="82"/>
      <c r="AC14" s="82"/>
    </row>
    <row r="15" spans="1:39" ht="66" customHeight="1" thickTop="1">
      <c r="B15" s="38" t="s">
        <v>6</v>
      </c>
      <c r="C15" s="11"/>
      <c r="D15" s="12"/>
      <c r="E15" s="12"/>
      <c r="F15" s="12"/>
      <c r="G15" s="12"/>
      <c r="J15" s="115" t="s">
        <v>44</v>
      </c>
      <c r="K15" s="115"/>
      <c r="M15" s="113" t="s">
        <v>47</v>
      </c>
      <c r="N15" s="113"/>
      <c r="O15" s="113"/>
      <c r="Q15" s="65"/>
      <c r="R15" s="25"/>
      <c r="S15" s="38" t="s">
        <v>83</v>
      </c>
      <c r="T15" s="83"/>
      <c r="U15" s="24"/>
      <c r="V15" s="25"/>
      <c r="W15" s="26"/>
    </row>
    <row r="16" spans="1:39" ht="7.5" customHeight="1" thickBot="1">
      <c r="B16" s="15"/>
      <c r="C16" s="15"/>
      <c r="J16" s="116"/>
      <c r="K16" s="116"/>
      <c r="M16" s="114"/>
      <c r="N16" s="114"/>
      <c r="O16" s="114"/>
      <c r="Q16" s="65"/>
    </row>
    <row r="17" spans="1:36" ht="25.35" customHeight="1" thickTop="1" thickBot="1">
      <c r="A17" s="16"/>
      <c r="B17" s="109" t="s">
        <v>7</v>
      </c>
      <c r="C17" s="109"/>
      <c r="D17" s="109"/>
      <c r="E17" s="110"/>
      <c r="F17" s="40">
        <v>1000</v>
      </c>
      <c r="G17" s="16"/>
      <c r="H17" s="39"/>
      <c r="I17" s="16"/>
      <c r="J17" s="41" t="s">
        <v>8</v>
      </c>
      <c r="K17" s="58">
        <v>2.5</v>
      </c>
      <c r="L17" s="39" t="s">
        <v>48</v>
      </c>
      <c r="M17" s="80" t="s">
        <v>9</v>
      </c>
      <c r="N17" s="50">
        <f>IF(K17&gt;0,IF(K17&gt;1.5,Instrumentbord!K17*2*Hjelpeark!D12,Hjelpeark!D15),0)</f>
        <v>7500</v>
      </c>
      <c r="O17" s="19" t="s">
        <v>45</v>
      </c>
      <c r="Q17" s="65"/>
      <c r="T17" s="101" t="s">
        <v>14</v>
      </c>
      <c r="U17" s="101"/>
      <c r="V17" s="101"/>
      <c r="W17" s="101"/>
      <c r="X17" s="128">
        <f>N29</f>
        <v>0</v>
      </c>
    </row>
    <row r="18" spans="1:36" ht="7.5" customHeight="1" thickTop="1" thickBot="1">
      <c r="A18" s="16"/>
      <c r="B18" s="18"/>
      <c r="C18" s="18"/>
      <c r="D18" s="19"/>
      <c r="E18" s="19"/>
      <c r="F18" s="17"/>
      <c r="G18" s="17"/>
      <c r="H18" s="16"/>
      <c r="I18" s="16"/>
      <c r="J18" s="35"/>
      <c r="K18" s="35"/>
      <c r="L18" s="35"/>
      <c r="M18" s="81"/>
      <c r="N18" s="35"/>
      <c r="Q18" s="65"/>
      <c r="T18" s="102"/>
      <c r="U18" s="102"/>
      <c r="V18" s="102"/>
      <c r="W18" s="102"/>
      <c r="X18" s="127"/>
    </row>
    <row r="19" spans="1:36" ht="25.35" customHeight="1" thickTop="1" thickBot="1">
      <c r="A19" s="16"/>
      <c r="B19" s="17"/>
      <c r="C19" s="17"/>
      <c r="D19" s="19"/>
      <c r="E19" s="19"/>
      <c r="G19" s="36"/>
      <c r="H19" s="16"/>
      <c r="I19" s="16"/>
      <c r="J19" s="41" t="s">
        <v>86</v>
      </c>
      <c r="K19" s="58">
        <v>2.5</v>
      </c>
      <c r="L19" s="39" t="str">
        <f>IF(K17&gt;0,"time","")</f>
        <v>time</v>
      </c>
      <c r="M19" s="80" t="s">
        <v>9</v>
      </c>
      <c r="N19" s="50">
        <f>K19*((Hjelpeark!J12*Hjelpeark!J14)+(Hjelpeark!J16*Hjelpeark!J18))</f>
        <v>4412.648384099999</v>
      </c>
      <c r="O19" s="19" t="s">
        <v>45</v>
      </c>
      <c r="Q19" s="65"/>
      <c r="T19" s="103" t="s">
        <v>15</v>
      </c>
      <c r="U19" s="103"/>
      <c r="V19" s="103"/>
      <c r="W19" s="103"/>
      <c r="X19" s="126">
        <f>N27</f>
        <v>2000</v>
      </c>
    </row>
    <row r="20" spans="1:36" ht="7.5" customHeight="1" thickTop="1" thickBot="1">
      <c r="A20" s="16"/>
      <c r="B20" s="18"/>
      <c r="C20" s="18"/>
      <c r="D20" s="19"/>
      <c r="E20" s="19"/>
      <c r="F20" s="17"/>
      <c r="G20" s="36"/>
      <c r="H20" s="16"/>
      <c r="I20" s="16"/>
      <c r="J20" s="35"/>
      <c r="K20" s="35"/>
      <c r="L20" s="35"/>
      <c r="M20" s="81"/>
      <c r="N20" s="35"/>
      <c r="Q20" s="65"/>
      <c r="T20" s="102"/>
      <c r="U20" s="102"/>
      <c r="V20" s="102"/>
      <c r="W20" s="102"/>
      <c r="X20" s="127"/>
    </row>
    <row r="21" spans="1:36" ht="25.35" customHeight="1" thickTop="1" thickBot="1">
      <c r="A21" s="16"/>
      <c r="B21" s="17"/>
      <c r="C21" s="17"/>
      <c r="D21" s="19"/>
      <c r="E21" s="19"/>
      <c r="G21" s="36"/>
      <c r="H21" s="16"/>
      <c r="I21" s="16"/>
      <c r="J21" s="41" t="str">
        <f>IF(K17&gt;0,"Ekstra følgebil ved flytting (km flytting )","")</f>
        <v>Ekstra følgebil ved flytting (km flytting )</v>
      </c>
      <c r="K21" s="67">
        <v>50</v>
      </c>
      <c r="L21" s="39" t="str">
        <f>IF(K17&gt;0,"km","")</f>
        <v>km</v>
      </c>
      <c r="M21" s="80" t="s">
        <v>9</v>
      </c>
      <c r="N21" s="50">
        <f>IF(K17&gt;0,IF(K21&gt;0,IF(K21*Hjelpeark!P12&lt;Hjelpeark!P14*2,Hjelpeark!P14*2,K21*Hjelpeark!P12),0),0)</f>
        <v>2600</v>
      </c>
      <c r="O21" s="19" t="s">
        <v>46</v>
      </c>
      <c r="Q21" s="65"/>
      <c r="T21" s="104" t="s">
        <v>81</v>
      </c>
      <c r="U21" s="103"/>
      <c r="V21" s="103"/>
      <c r="W21" s="103"/>
      <c r="X21" s="126">
        <f>IF(K23="NEI",0,N23/K25)</f>
        <v>0</v>
      </c>
    </row>
    <row r="22" spans="1:36" ht="7.5" customHeight="1" thickTop="1" thickBot="1">
      <c r="A22" s="16"/>
      <c r="B22" s="18"/>
      <c r="C22" s="18"/>
      <c r="D22" s="19"/>
      <c r="E22" s="19"/>
      <c r="F22" s="17"/>
      <c r="G22" s="36"/>
      <c r="H22" s="16"/>
      <c r="I22" s="16"/>
      <c r="J22" s="35"/>
      <c r="K22" s="35"/>
      <c r="L22" s="35"/>
      <c r="M22" s="81"/>
      <c r="N22" s="35"/>
      <c r="Q22" s="65"/>
      <c r="T22" s="102"/>
      <c r="U22" s="102"/>
      <c r="V22" s="102"/>
      <c r="W22" s="102"/>
      <c r="X22" s="127"/>
    </row>
    <row r="23" spans="1:36" ht="25.35" customHeight="1" thickTop="1" thickBot="1">
      <c r="A23" s="16"/>
      <c r="B23" s="17"/>
      <c r="C23" s="17"/>
      <c r="D23" s="19"/>
      <c r="E23" s="19"/>
      <c r="G23" s="36"/>
      <c r="H23" s="16"/>
      <c r="I23" s="16"/>
      <c r="J23" s="41" t="s">
        <v>85</v>
      </c>
      <c r="K23" s="42" t="s">
        <v>26</v>
      </c>
      <c r="L23" s="39"/>
      <c r="M23" s="80" t="s">
        <v>9</v>
      </c>
      <c r="N23" s="50" t="str">
        <f>IF(K23="NEI","",IF(K23="KJETTING",(4*Hjelpeark!F21)+(4*Hjelpeark!F32),(2*Hjelpeark!F21)+(2*Hjelpeark!F32)))</f>
        <v/>
      </c>
      <c r="O23" s="19" t="s">
        <v>46</v>
      </c>
      <c r="Q23" s="65"/>
      <c r="T23" s="105" t="s">
        <v>84</v>
      </c>
      <c r="U23" s="105"/>
      <c r="V23" s="105"/>
      <c r="W23" s="105"/>
      <c r="X23" s="126">
        <f>N19/K25</f>
        <v>1103.1620960249998</v>
      </c>
    </row>
    <row r="24" spans="1:36" ht="7.5" customHeight="1" thickTop="1" thickBot="1">
      <c r="A24" s="16"/>
      <c r="B24" s="18"/>
      <c r="C24" s="18"/>
      <c r="D24" s="19"/>
      <c r="E24" s="19"/>
      <c r="F24" s="17"/>
      <c r="G24" s="36"/>
      <c r="H24" s="16"/>
      <c r="I24" s="16"/>
      <c r="J24" s="35"/>
      <c r="K24" s="35"/>
      <c r="L24" s="35"/>
      <c r="M24" s="81"/>
      <c r="N24" s="35"/>
      <c r="Q24" s="65"/>
      <c r="T24" s="106"/>
      <c r="U24" s="106"/>
      <c r="V24" s="106"/>
      <c r="W24" s="106"/>
      <c r="X24" s="127"/>
    </row>
    <row r="25" spans="1:36" ht="25.35" customHeight="1" thickTop="1" thickBot="1">
      <c r="A25" s="16"/>
      <c r="B25" s="17"/>
      <c r="C25" s="17"/>
      <c r="D25" s="19"/>
      <c r="E25" s="19"/>
      <c r="J25" s="41" t="s">
        <v>35</v>
      </c>
      <c r="K25" s="46">
        <v>4</v>
      </c>
      <c r="L25" s="39" t="s">
        <v>49</v>
      </c>
      <c r="M25" s="79"/>
      <c r="N25" s="35"/>
      <c r="Q25" s="65"/>
      <c r="T25" s="107" t="s">
        <v>32</v>
      </c>
      <c r="U25" s="107"/>
      <c r="V25" s="107"/>
      <c r="W25" s="107"/>
      <c r="X25" s="126">
        <f>(N17+N21)/K25</f>
        <v>2525</v>
      </c>
    </row>
    <row r="26" spans="1:36" ht="7.5" customHeight="1" thickTop="1" thickBot="1">
      <c r="A26" s="16"/>
      <c r="B26" s="18"/>
      <c r="C26" s="18"/>
      <c r="D26" s="19"/>
      <c r="E26" s="19"/>
      <c r="F26" s="17"/>
      <c r="G26" s="36"/>
      <c r="H26" s="16"/>
      <c r="I26" s="16"/>
      <c r="J26" s="35"/>
      <c r="K26" s="35"/>
      <c r="L26" s="35"/>
      <c r="M26" s="81"/>
      <c r="N26" s="35"/>
      <c r="O26" s="47"/>
      <c r="Q26" s="65"/>
      <c r="T26" s="108"/>
      <c r="U26" s="108"/>
      <c r="V26" s="108"/>
      <c r="W26" s="108"/>
      <c r="X26" s="127"/>
      <c r="AE26" s="49"/>
      <c r="AF26" s="49"/>
      <c r="AG26" s="49"/>
      <c r="AH26" s="49"/>
      <c r="AI26" s="49"/>
      <c r="AJ26" s="49"/>
    </row>
    <row r="27" spans="1:36" ht="25.35" customHeight="1" thickTop="1" thickBot="1">
      <c r="A27" s="16"/>
      <c r="B27" s="17"/>
      <c r="C27" s="17"/>
      <c r="D27" s="19"/>
      <c r="E27" s="19"/>
      <c r="G27" s="36"/>
      <c r="H27" s="16"/>
      <c r="I27" s="16"/>
      <c r="J27" s="41" t="s">
        <v>11</v>
      </c>
      <c r="K27" s="42" t="s">
        <v>10</v>
      </c>
      <c r="L27" s="39"/>
      <c r="M27" s="80" t="s">
        <v>9</v>
      </c>
      <c r="N27" s="50">
        <f>IF(K27="ja",Hjelpeark!H11,"0")</f>
        <v>2000</v>
      </c>
      <c r="Q27" s="65"/>
      <c r="W27" s="120" t="s">
        <v>16</v>
      </c>
      <c r="X27" s="118">
        <f>SUM(X17:X25)</f>
        <v>5628.1620960250002</v>
      </c>
    </row>
    <row r="28" spans="1:36" ht="7.5" customHeight="1" thickTop="1" thickBot="1">
      <c r="A28" s="16"/>
      <c r="B28" s="17"/>
      <c r="C28" s="17"/>
      <c r="D28" s="19"/>
      <c r="E28" s="19"/>
      <c r="G28" s="36"/>
      <c r="H28" s="16"/>
      <c r="I28" s="16"/>
      <c r="J28" s="41"/>
      <c r="K28" s="17"/>
      <c r="L28" s="39"/>
      <c r="M28" s="80"/>
      <c r="N28" s="17"/>
      <c r="Q28" s="65"/>
      <c r="W28" s="121"/>
      <c r="X28" s="119"/>
    </row>
    <row r="29" spans="1:36" ht="25.35" customHeight="1" thickTop="1" thickBot="1">
      <c r="A29" s="16"/>
      <c r="B29" s="17"/>
      <c r="C29" s="17"/>
      <c r="D29" s="19"/>
      <c r="E29" s="19"/>
      <c r="G29" s="36"/>
      <c r="H29" s="16"/>
      <c r="I29" s="16"/>
      <c r="J29" s="41" t="s">
        <v>12</v>
      </c>
      <c r="K29" s="62" t="s">
        <v>13</v>
      </c>
      <c r="L29" s="39"/>
      <c r="M29" s="80" t="s">
        <v>9</v>
      </c>
      <c r="N29" s="48"/>
      <c r="Q29" s="65"/>
      <c r="W29" s="121"/>
      <c r="X29" s="119"/>
    </row>
    <row r="30" spans="1:36" ht="7.5" customHeight="1" thickTop="1">
      <c r="A30" s="16"/>
      <c r="B30" s="17"/>
      <c r="C30" s="17"/>
      <c r="D30" s="19"/>
      <c r="E30" s="19"/>
      <c r="G30" s="36"/>
      <c r="H30" s="16"/>
      <c r="I30" s="16"/>
      <c r="J30" s="41"/>
      <c r="K30" s="17"/>
      <c r="L30" s="39"/>
      <c r="M30" s="80"/>
      <c r="N30" s="17"/>
      <c r="Q30" s="65"/>
    </row>
    <row r="31" spans="1:36" ht="21" customHeight="1">
      <c r="B31" s="85"/>
      <c r="C31" s="85"/>
      <c r="D31" s="16"/>
      <c r="E31" s="16"/>
      <c r="F31" s="86"/>
      <c r="G31" s="86"/>
      <c r="H31" s="16"/>
      <c r="I31" s="16"/>
      <c r="Q31" s="65"/>
    </row>
    <row r="32" spans="1:36" s="10" customFormat="1" ht="3.7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</row>
    <row r="33" spans="1:30" s="1" customFormat="1" ht="15.7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</row>
    <row r="34" spans="1:30" s="1" customFormat="1" ht="15" customHeight="1">
      <c r="A34" s="63"/>
      <c r="B34" s="99" t="s">
        <v>79</v>
      </c>
      <c r="C34" s="99"/>
      <c r="D34" s="99"/>
      <c r="E34" s="99"/>
      <c r="F34" s="99"/>
      <c r="G34" s="99"/>
      <c r="H34" s="99"/>
      <c r="I34" s="99"/>
      <c r="J34" s="99"/>
      <c r="K34" s="99"/>
      <c r="L34" s="27"/>
      <c r="M34" s="27"/>
      <c r="N34" s="63"/>
      <c r="O34" s="63"/>
      <c r="P34" s="63"/>
      <c r="Q34" s="63"/>
      <c r="R34" s="99"/>
      <c r="S34" s="99"/>
      <c r="T34" s="27"/>
      <c r="U34" s="63"/>
      <c r="V34" s="63"/>
      <c r="W34" s="63"/>
      <c r="X34" s="63"/>
      <c r="Y34" s="63"/>
      <c r="Z34" s="63"/>
      <c r="AA34" s="27"/>
      <c r="AB34" s="117" t="s">
        <v>42</v>
      </c>
      <c r="AC34" s="117"/>
      <c r="AD34" s="117"/>
    </row>
    <row r="35" spans="1:30" s="1" customFormat="1" ht="15" customHeight="1">
      <c r="A35" s="63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27"/>
      <c r="M35" s="27"/>
      <c r="N35" s="63"/>
      <c r="O35" s="63"/>
      <c r="P35" s="63"/>
      <c r="Q35" s="63"/>
      <c r="R35" s="63"/>
      <c r="S35" s="63"/>
      <c r="T35" s="27"/>
      <c r="U35" s="63"/>
      <c r="V35" s="63"/>
      <c r="W35" s="63"/>
      <c r="X35" s="63"/>
      <c r="Y35" s="63"/>
      <c r="Z35" s="63"/>
      <c r="AA35" s="63"/>
      <c r="AB35" s="63"/>
      <c r="AC35" s="63"/>
      <c r="AD35" s="63"/>
    </row>
    <row r="36" spans="1:30" s="1" customFormat="1" ht="15" customHeight="1">
      <c r="A36" s="63"/>
      <c r="B36" s="99" t="s">
        <v>80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28"/>
      <c r="Q36" s="63"/>
      <c r="R36" s="27"/>
      <c r="S36" s="27"/>
      <c r="T36" s="27"/>
      <c r="U36" s="28"/>
      <c r="V36" s="63"/>
      <c r="W36" s="63"/>
      <c r="X36" s="63"/>
      <c r="Y36" s="63"/>
      <c r="Z36" s="63"/>
      <c r="AA36" s="63"/>
      <c r="AB36" s="63"/>
      <c r="AC36" s="63"/>
      <c r="AD36" s="63"/>
    </row>
    <row r="37" spans="1:30" s="1" customFormat="1" ht="15.75">
      <c r="A37" s="63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28"/>
      <c r="Q37" s="63"/>
      <c r="R37" s="29"/>
      <c r="S37" s="29"/>
      <c r="T37" s="27"/>
      <c r="U37" s="28"/>
      <c r="V37" s="63"/>
      <c r="W37" s="63"/>
      <c r="X37" s="63"/>
      <c r="Y37" s="63"/>
      <c r="Z37" s="63"/>
      <c r="AA37" s="63"/>
      <c r="AB37" s="63"/>
      <c r="AC37" s="63"/>
      <c r="AD37" s="63"/>
    </row>
    <row r="38" spans="1:30" s="1" customFormat="1" ht="9.6" customHeight="1">
      <c r="A38" s="63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</row>
    <row r="39" spans="1:30" s="1" customFormat="1" ht="15.7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</sheetData>
  <sheetProtection algorithmName="SHA-512" hashValue="jcC5DNmbJOaBfKJj+2lDpmMFl05h9OR1bDBDy14RN6g7L+Ne/Cp/822bpf+HyUPi60KHco0jX9/21Vy7Dg9Fwg==" saltValue="LIdQ39H9p8uy70+wumqbEQ==" spinCount="100000" sheet="1" objects="1" selectLockedCells="1"/>
  <mergeCells count="24">
    <mergeCell ref="AB34:AD34"/>
    <mergeCell ref="X27:X29"/>
    <mergeCell ref="W27:W29"/>
    <mergeCell ref="X12:Z14"/>
    <mergeCell ref="T12:W14"/>
    <mergeCell ref="X19:X20"/>
    <mergeCell ref="X17:X18"/>
    <mergeCell ref="X21:X22"/>
    <mergeCell ref="X23:X24"/>
    <mergeCell ref="X25:X26"/>
    <mergeCell ref="B36:O38"/>
    <mergeCell ref="R34:S34"/>
    <mergeCell ref="B8:O8"/>
    <mergeCell ref="T17:W18"/>
    <mergeCell ref="T19:W20"/>
    <mergeCell ref="T21:W22"/>
    <mergeCell ref="T23:W24"/>
    <mergeCell ref="T25:W26"/>
    <mergeCell ref="B34:K35"/>
    <mergeCell ref="B17:E17"/>
    <mergeCell ref="B9:P9"/>
    <mergeCell ref="B12:P12"/>
    <mergeCell ref="M15:O16"/>
    <mergeCell ref="J15:K16"/>
  </mergeCells>
  <phoneticPr fontId="11" type="noConversion"/>
  <conditionalFormatting sqref="F17">
    <cfRule type="colorScale" priority="108">
      <colorScale>
        <cfvo type="formula" val="&quot;&gt;&quot;&quot;$T$20+$T$22&quot;&quot;&quot;"/>
        <cfvo type="max"/>
        <color rgb="FFFF7128"/>
        <color rgb="FFFFEF9C"/>
      </colorScale>
    </cfRule>
    <cfRule type="colorScale" priority="109">
      <colorScale>
        <cfvo type="num" val="0"/>
        <cfvo type="max"/>
        <color theme="0"/>
        <color theme="0"/>
      </colorScale>
    </cfRule>
    <cfRule type="colorScale" priority="110">
      <colorScale>
        <cfvo type="num" val="0"/>
        <cfvo type="max"/>
        <color theme="0"/>
        <color theme="0"/>
      </colorScale>
    </cfRule>
  </conditionalFormatting>
  <conditionalFormatting sqref="F17">
    <cfRule type="colorScale" priority="111">
      <colorScale>
        <cfvo type="num" val="0"/>
        <cfvo type="max"/>
        <color theme="0"/>
        <color theme="0"/>
      </colorScale>
    </cfRule>
  </conditionalFormatting>
  <conditionalFormatting sqref="F14:G14">
    <cfRule type="colorScale" priority="100">
      <colorScale>
        <cfvo type="formula" val="&quot;&gt;&quot;&quot;$T$20+$T$22&quot;&quot;&quot;"/>
        <cfvo type="max"/>
        <color rgb="FFFF7128"/>
        <color rgb="FFFFEF9C"/>
      </colorScale>
    </cfRule>
    <cfRule type="colorScale" priority="101">
      <colorScale>
        <cfvo type="num" val="0"/>
        <cfvo type="max"/>
        <color theme="0"/>
        <color theme="0"/>
      </colorScale>
    </cfRule>
    <cfRule type="colorScale" priority="102">
      <colorScale>
        <cfvo type="num" val="0"/>
        <cfvo type="max"/>
        <color theme="0"/>
        <color theme="0"/>
      </colorScale>
    </cfRule>
  </conditionalFormatting>
  <conditionalFormatting sqref="F14:G14">
    <cfRule type="colorScale" priority="103">
      <colorScale>
        <cfvo type="num" val="0"/>
        <cfvo type="max"/>
        <color theme="0"/>
        <color theme="0"/>
      </colorScale>
    </cfRule>
  </conditionalFormatting>
  <conditionalFormatting sqref="K17">
    <cfRule type="colorScale" priority="96">
      <colorScale>
        <cfvo type="formula" val="&quot;&gt;&quot;&quot;$T$20+$T$22&quot;&quot;&quot;"/>
        <cfvo type="max"/>
        <color rgb="FFFF7128"/>
        <color rgb="FFFFEF9C"/>
      </colorScale>
    </cfRule>
    <cfRule type="colorScale" priority="97">
      <colorScale>
        <cfvo type="num" val="0"/>
        <cfvo type="max"/>
        <color theme="0"/>
        <color theme="0"/>
      </colorScale>
    </cfRule>
    <cfRule type="colorScale" priority="98">
      <colorScale>
        <cfvo type="num" val="0"/>
        <cfvo type="max"/>
        <color theme="0"/>
        <color theme="0"/>
      </colorScale>
    </cfRule>
  </conditionalFormatting>
  <conditionalFormatting sqref="K17">
    <cfRule type="colorScale" priority="99">
      <colorScale>
        <cfvo type="num" val="0"/>
        <cfvo type="max"/>
        <color theme="0"/>
        <color theme="0"/>
      </colorScale>
    </cfRule>
  </conditionalFormatting>
  <conditionalFormatting sqref="K23">
    <cfRule type="colorScale" priority="60">
      <colorScale>
        <cfvo type="formula" val="&quot;&gt;&quot;&quot;$T$20+$T$22&quot;&quot;&quot;"/>
        <cfvo type="max"/>
        <color rgb="FFFF7128"/>
        <color rgb="FFFFEF9C"/>
      </colorScale>
    </cfRule>
    <cfRule type="colorScale" priority="61">
      <colorScale>
        <cfvo type="num" val="0"/>
        <cfvo type="max"/>
        <color theme="0"/>
        <color theme="0"/>
      </colorScale>
    </cfRule>
    <cfRule type="colorScale" priority="62">
      <colorScale>
        <cfvo type="num" val="0"/>
        <cfvo type="max"/>
        <color theme="0"/>
        <color theme="0"/>
      </colorScale>
    </cfRule>
  </conditionalFormatting>
  <conditionalFormatting sqref="K23">
    <cfRule type="colorScale" priority="63">
      <colorScale>
        <cfvo type="num" val="0"/>
        <cfvo type="max"/>
        <color theme="0"/>
        <color theme="0"/>
      </colorScale>
    </cfRule>
  </conditionalFormatting>
  <conditionalFormatting sqref="K25">
    <cfRule type="colorScale" priority="48">
      <colorScale>
        <cfvo type="formula" val="&quot;&gt;&quot;&quot;$T$20+$T$22&quot;&quot;&quot;"/>
        <cfvo type="max"/>
        <color rgb="FFFF7128"/>
        <color rgb="FFFFEF9C"/>
      </colorScale>
    </cfRule>
    <cfRule type="colorScale" priority="49">
      <colorScale>
        <cfvo type="num" val="0"/>
        <cfvo type="max"/>
        <color theme="0"/>
        <color theme="0"/>
      </colorScale>
    </cfRule>
    <cfRule type="colorScale" priority="50">
      <colorScale>
        <cfvo type="num" val="0"/>
        <cfvo type="max"/>
        <color theme="0"/>
        <color theme="0"/>
      </colorScale>
    </cfRule>
  </conditionalFormatting>
  <conditionalFormatting sqref="K25">
    <cfRule type="colorScale" priority="51">
      <colorScale>
        <cfvo type="num" val="0"/>
        <cfvo type="max"/>
        <color theme="0"/>
        <color theme="0"/>
      </colorScale>
    </cfRule>
  </conditionalFormatting>
  <conditionalFormatting sqref="K27">
    <cfRule type="colorScale" priority="32">
      <colorScale>
        <cfvo type="formula" val="&quot;&gt;&quot;&quot;$T$20+$T$22&quot;&quot;&quot;"/>
        <cfvo type="max"/>
        <color rgb="FFFF7128"/>
        <color rgb="FFFFEF9C"/>
      </colorScale>
    </cfRule>
    <cfRule type="colorScale" priority="33">
      <colorScale>
        <cfvo type="num" val="0"/>
        <cfvo type="max"/>
        <color theme="0"/>
        <color theme="0"/>
      </colorScale>
    </cfRule>
    <cfRule type="colorScale" priority="34">
      <colorScale>
        <cfvo type="num" val="0"/>
        <cfvo type="max"/>
        <color theme="0"/>
        <color theme="0"/>
      </colorScale>
    </cfRule>
  </conditionalFormatting>
  <conditionalFormatting sqref="K27">
    <cfRule type="colorScale" priority="35">
      <colorScale>
        <cfvo type="num" val="0"/>
        <cfvo type="max"/>
        <color theme="0"/>
        <color theme="0"/>
      </colorScale>
    </cfRule>
  </conditionalFormatting>
  <conditionalFormatting sqref="N29">
    <cfRule type="colorScale" priority="25">
      <colorScale>
        <cfvo type="num" val="0"/>
        <cfvo type="max"/>
        <color theme="0"/>
        <color theme="0"/>
      </colorScale>
    </cfRule>
    <cfRule type="colorScale" priority="27">
      <colorScale>
        <cfvo type="num" val="0"/>
        <cfvo type="max"/>
        <color theme="0"/>
        <color theme="0"/>
      </colorScale>
    </cfRule>
  </conditionalFormatting>
  <conditionalFormatting sqref="N29">
    <cfRule type="colorScale" priority="26">
      <colorScale>
        <cfvo type="num" val="0"/>
        <cfvo type="max"/>
        <color theme="0"/>
        <color theme="0"/>
      </colorScale>
    </cfRule>
  </conditionalFormatting>
  <conditionalFormatting sqref="F31:G31">
    <cfRule type="colorScale" priority="21">
      <colorScale>
        <cfvo type="formula" val="&quot;&gt;&quot;&quot;$T$20+$T$22&quot;&quot;&quot;"/>
        <cfvo type="max"/>
        <color rgb="FFFF7128"/>
        <color rgb="FFFFEF9C"/>
      </colorScale>
    </cfRule>
    <cfRule type="colorScale" priority="22">
      <colorScale>
        <cfvo type="num" val="0"/>
        <cfvo type="max"/>
        <color theme="0"/>
        <color theme="0"/>
      </colorScale>
    </cfRule>
    <cfRule type="colorScale" priority="23">
      <colorScale>
        <cfvo type="num" val="0"/>
        <cfvo type="max"/>
        <color theme="0"/>
        <color theme="0"/>
      </colorScale>
    </cfRule>
  </conditionalFormatting>
  <conditionalFormatting sqref="F31:G31">
    <cfRule type="colorScale" priority="24">
      <colorScale>
        <cfvo type="num" val="0"/>
        <cfvo type="max"/>
        <color theme="0"/>
        <color theme="0"/>
      </colorScale>
    </cfRule>
  </conditionalFormatting>
  <conditionalFormatting sqref="K19">
    <cfRule type="colorScale" priority="13">
      <colorScale>
        <cfvo type="formula" val="&quot;&gt;&quot;&quot;$T$20+$T$22&quot;&quot;&quot;"/>
        <cfvo type="max"/>
        <color rgb="FFFF7128"/>
        <color rgb="FFFFEF9C"/>
      </colorScale>
    </cfRule>
    <cfRule type="colorScale" priority="14">
      <colorScale>
        <cfvo type="num" val="0"/>
        <cfvo type="max"/>
        <color theme="0"/>
        <color theme="0"/>
      </colorScale>
    </cfRule>
    <cfRule type="colorScale" priority="15">
      <colorScale>
        <cfvo type="num" val="0"/>
        <cfvo type="max"/>
        <color theme="0"/>
        <color theme="0"/>
      </colorScale>
    </cfRule>
  </conditionalFormatting>
  <conditionalFormatting sqref="K19">
    <cfRule type="colorScale" priority="16">
      <colorScale>
        <cfvo type="num" val="0"/>
        <cfvo type="max"/>
        <color theme="0"/>
        <color theme="0"/>
      </colorScale>
    </cfRule>
  </conditionalFormatting>
  <conditionalFormatting sqref="K21">
    <cfRule type="colorScale" priority="9">
      <colorScale>
        <cfvo type="formula" val="&quot;&gt;&quot;&quot;$T$20+$T$22&quot;&quot;&quot;"/>
        <cfvo type="max"/>
        <color rgb="FFFF7128"/>
        <color rgb="FFFFEF9C"/>
      </colorScale>
    </cfRule>
    <cfRule type="colorScale" priority="10">
      <colorScale>
        <cfvo type="num" val="0"/>
        <cfvo type="max"/>
        <color theme="0"/>
        <color theme="0"/>
      </colorScale>
    </cfRule>
    <cfRule type="colorScale" priority="11">
      <colorScale>
        <cfvo type="num" val="0"/>
        <cfvo type="max"/>
        <color theme="0"/>
        <color theme="0"/>
      </colorScale>
    </cfRule>
  </conditionalFormatting>
  <conditionalFormatting sqref="K21">
    <cfRule type="colorScale" priority="12">
      <colorScale>
        <cfvo type="num" val="0"/>
        <cfvo type="max"/>
        <color theme="0"/>
        <color theme="0"/>
      </colorScale>
    </cfRule>
  </conditionalFormatting>
  <printOptions horizontalCentered="1"/>
  <pageMargins left="0.19685039370078741" right="0.19685039370078741" top="0.51181102362204722" bottom="0.51181102362204722" header="0" footer="0"/>
  <pageSetup scale="4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C0A1DC8-12A4-4C6D-9A19-E743B5819398}">
          <x14:formula1>
            <xm:f>Hjelpeark!$B$14:$B$15</xm:f>
          </x14:formula1>
          <xm:sqref>K27</xm:sqref>
        </x14:dataValidation>
        <x14:dataValidation type="list" allowBlank="1" showInputMessage="1" showErrorMessage="1" xr:uid="{B33016C9-1C7D-44D1-ACC5-865752442CC7}">
          <x14:formula1>
            <xm:f>Hjelpeark!$L$11:$L$21</xm:f>
          </x14:formula1>
          <xm:sqref>K25</xm:sqref>
        </x14:dataValidation>
        <x14:dataValidation type="list" allowBlank="1" showInputMessage="1" showErrorMessage="1" xr:uid="{73EC59F8-3F6B-41BD-8F2E-33768D953E9C}">
          <x14:formula1>
            <xm:f>Hjelpeark!$N$11:$N$21</xm:f>
          </x14:formula1>
          <xm:sqref>K19 K17</xm:sqref>
        </x14:dataValidation>
        <x14:dataValidation type="list" allowBlank="1" showInputMessage="1" showErrorMessage="1" xr:uid="{F4E7F3F7-3407-4AF1-8772-8CD468B2071F}">
          <x14:formula1>
            <xm:f>Hjelpeark!$B$11:$B$13</xm:f>
          </x14:formula1>
          <xm:sqref>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DAD1-4B8D-48E5-B752-B48BF780377D}">
  <sheetPr codeName="Ark1"/>
  <dimension ref="B9:R34"/>
  <sheetViews>
    <sheetView topLeftCell="A4" workbookViewId="0">
      <selection activeCell="I29" sqref="I29"/>
    </sheetView>
  </sheetViews>
  <sheetFormatPr baseColWidth="10" defaultColWidth="11.42578125" defaultRowHeight="12.75"/>
  <cols>
    <col min="1" max="1" width="6.42578125" customWidth="1"/>
    <col min="2" max="2" width="16.42578125" customWidth="1"/>
    <col min="3" max="3" width="6.42578125" customWidth="1"/>
    <col min="4" max="4" width="16.42578125" customWidth="1"/>
    <col min="5" max="5" width="6.42578125" customWidth="1"/>
    <col min="6" max="6" width="24.42578125" customWidth="1"/>
    <col min="7" max="7" width="6.42578125" customWidth="1"/>
    <col min="8" max="8" width="22.5703125" customWidth="1"/>
    <col min="9" max="9" width="6.42578125" customWidth="1"/>
    <col min="10" max="10" width="18.5703125" customWidth="1"/>
    <col min="11" max="11" width="6.42578125" customWidth="1"/>
    <col min="12" max="12" width="17.5703125" customWidth="1"/>
    <col min="14" max="14" width="17.5703125" customWidth="1"/>
  </cols>
  <sheetData>
    <row r="9" spans="2:18" ht="13.5" thickBot="1"/>
    <row r="10" spans="2:18" s="53" customFormat="1" ht="54.95" customHeight="1">
      <c r="B10" s="52" t="s">
        <v>18</v>
      </c>
      <c r="D10" s="52" t="s">
        <v>19</v>
      </c>
      <c r="F10" s="74" t="s">
        <v>20</v>
      </c>
      <c r="H10" s="54" t="s">
        <v>21</v>
      </c>
      <c r="J10" s="54" t="s">
        <v>22</v>
      </c>
      <c r="L10" s="54" t="s">
        <v>23</v>
      </c>
      <c r="N10" s="54" t="s">
        <v>23</v>
      </c>
      <c r="P10" s="54" t="s">
        <v>36</v>
      </c>
      <c r="R10" s="54" t="s">
        <v>50</v>
      </c>
    </row>
    <row r="11" spans="2:18" ht="16.5">
      <c r="B11" s="77" t="s">
        <v>26</v>
      </c>
      <c r="D11" s="56" t="s">
        <v>24</v>
      </c>
      <c r="F11" s="69" t="s">
        <v>37</v>
      </c>
      <c r="H11" s="43">
        <v>2000</v>
      </c>
      <c r="J11" s="59" t="s">
        <v>25</v>
      </c>
      <c r="L11" s="44">
        <v>0</v>
      </c>
      <c r="N11" s="57">
        <v>0</v>
      </c>
      <c r="P11" s="59" t="s">
        <v>30</v>
      </c>
      <c r="R11" s="88" t="s">
        <v>54</v>
      </c>
    </row>
    <row r="12" spans="2:18" ht="19.5">
      <c r="B12" s="33" t="s">
        <v>33</v>
      </c>
      <c r="D12" s="76">
        <v>1500</v>
      </c>
      <c r="F12" s="51" t="s">
        <v>52</v>
      </c>
      <c r="H12" s="33"/>
      <c r="J12" s="98">
        <f>F26</f>
        <v>1148.0546879999999</v>
      </c>
      <c r="L12" s="44">
        <v>1</v>
      </c>
      <c r="N12" s="57">
        <v>0.5</v>
      </c>
      <c r="P12" s="44">
        <v>13</v>
      </c>
      <c r="R12" s="88" t="s">
        <v>55</v>
      </c>
    </row>
    <row r="13" spans="2:18" ht="17.25" thickBot="1">
      <c r="B13" s="78" t="s">
        <v>34</v>
      </c>
      <c r="D13" s="129" t="s">
        <v>27</v>
      </c>
      <c r="F13" s="51">
        <v>1060.33</v>
      </c>
      <c r="H13" s="34"/>
      <c r="J13" s="51" t="s">
        <v>28</v>
      </c>
      <c r="L13" s="44">
        <v>2</v>
      </c>
      <c r="N13" s="57">
        <v>1</v>
      </c>
      <c r="P13" s="59" t="s">
        <v>31</v>
      </c>
      <c r="R13" s="88" t="s">
        <v>56</v>
      </c>
    </row>
    <row r="14" spans="2:18" ht="17.25" thickBot="1">
      <c r="B14" s="33" t="s">
        <v>10</v>
      </c>
      <c r="D14" s="129"/>
      <c r="F14" s="95" t="s">
        <v>53</v>
      </c>
      <c r="J14" s="61">
        <v>0.65300000000000002</v>
      </c>
      <c r="L14" s="44">
        <v>3</v>
      </c>
      <c r="N14" s="57">
        <v>1.5</v>
      </c>
      <c r="P14" s="45">
        <v>1300</v>
      </c>
      <c r="R14" s="88" t="s">
        <v>57</v>
      </c>
    </row>
    <row r="15" spans="2:18" ht="20.25" thickBot="1">
      <c r="B15" s="34" t="s">
        <v>26</v>
      </c>
      <c r="D15" s="76">
        <f>D12*1.5*2</f>
        <v>4500</v>
      </c>
      <c r="F15" s="97">
        <f>F13*C31/100</f>
        <v>1581.5882279999998</v>
      </c>
      <c r="J15" s="55" t="s">
        <v>29</v>
      </c>
      <c r="L15" s="44">
        <v>4</v>
      </c>
      <c r="N15" s="57">
        <v>2</v>
      </c>
      <c r="R15" s="88" t="s">
        <v>58</v>
      </c>
    </row>
    <row r="16" spans="2:18" ht="16.5">
      <c r="B16" s="32"/>
      <c r="D16" s="33"/>
      <c r="F16" s="51" t="s">
        <v>39</v>
      </c>
      <c r="J16" s="98">
        <f>F15</f>
        <v>1581.5882279999998</v>
      </c>
      <c r="L16" s="44">
        <v>5</v>
      </c>
      <c r="N16" s="57">
        <v>2.5</v>
      </c>
      <c r="R16" s="88" t="s">
        <v>59</v>
      </c>
    </row>
    <row r="17" spans="2:18" ht="16.5">
      <c r="B17" s="32"/>
      <c r="D17" s="33"/>
      <c r="F17" s="70">
        <v>0.65300000000000002</v>
      </c>
      <c r="J17" s="51" t="s">
        <v>28</v>
      </c>
      <c r="L17" s="44">
        <v>6</v>
      </c>
      <c r="N17" s="57">
        <v>3</v>
      </c>
      <c r="R17" s="88" t="s">
        <v>60</v>
      </c>
    </row>
    <row r="18" spans="2:18" ht="17.25" thickBot="1">
      <c r="B18" s="32"/>
      <c r="D18" s="33"/>
      <c r="F18" s="71">
        <f>F15*F17</f>
        <v>1032.777112884</v>
      </c>
      <c r="J18" s="60">
        <v>0.64200000000000002</v>
      </c>
      <c r="L18" s="44">
        <v>7</v>
      </c>
      <c r="N18" s="57">
        <v>3.5</v>
      </c>
      <c r="R18" s="88" t="s">
        <v>61</v>
      </c>
    </row>
    <row r="19" spans="2:18" ht="16.5">
      <c r="B19" s="32"/>
      <c r="D19" s="33"/>
      <c r="F19" s="72" t="s">
        <v>40</v>
      </c>
      <c r="L19" s="44">
        <v>8</v>
      </c>
      <c r="N19" s="57">
        <v>4</v>
      </c>
      <c r="R19" s="88" t="s">
        <v>62</v>
      </c>
    </row>
    <row r="20" spans="2:18" ht="16.5">
      <c r="B20" s="32"/>
      <c r="D20" s="33"/>
      <c r="F20" s="51">
        <v>350</v>
      </c>
      <c r="L20" s="44">
        <v>9</v>
      </c>
      <c r="N20" s="57">
        <v>4.5</v>
      </c>
      <c r="R20" s="88" t="s">
        <v>63</v>
      </c>
    </row>
    <row r="21" spans="2:18" ht="17.25" thickBot="1">
      <c r="D21" s="33"/>
      <c r="F21" s="73">
        <f>F18+F20</f>
        <v>1382.777112884</v>
      </c>
      <c r="L21" s="45">
        <v>10</v>
      </c>
      <c r="N21" s="68">
        <v>5</v>
      </c>
      <c r="R21" s="88" t="s">
        <v>64</v>
      </c>
    </row>
    <row r="22" spans="2:18" ht="16.5">
      <c r="D22" s="33"/>
      <c r="F22" s="74" t="s">
        <v>38</v>
      </c>
      <c r="R22" s="88" t="s">
        <v>65</v>
      </c>
    </row>
    <row r="23" spans="2:18" ht="16.5">
      <c r="D23" s="33"/>
      <c r="F23" s="51" t="s">
        <v>52</v>
      </c>
      <c r="R23" s="88" t="s">
        <v>66</v>
      </c>
    </row>
    <row r="24" spans="2:18" ht="16.5">
      <c r="D24" s="33"/>
      <c r="F24" s="51">
        <v>769.68</v>
      </c>
      <c r="R24" s="88" t="s">
        <v>67</v>
      </c>
    </row>
    <row r="25" spans="2:18" ht="16.5">
      <c r="D25" s="33"/>
      <c r="F25" s="95" t="s">
        <v>53</v>
      </c>
      <c r="R25" s="88" t="s">
        <v>67</v>
      </c>
    </row>
    <row r="26" spans="2:18" ht="20.25" thickBot="1">
      <c r="D26" s="34"/>
      <c r="F26" s="97">
        <f>F24*C31/100</f>
        <v>1148.0546879999999</v>
      </c>
      <c r="R26" s="88" t="s">
        <v>69</v>
      </c>
    </row>
    <row r="27" spans="2:18" ht="16.5">
      <c r="F27" s="51" t="s">
        <v>39</v>
      </c>
      <c r="R27" s="88" t="s">
        <v>70</v>
      </c>
    </row>
    <row r="28" spans="2:18" ht="17.25" thickBot="1">
      <c r="F28" s="70">
        <v>0.64200000000000002</v>
      </c>
      <c r="P28" s="66"/>
      <c r="R28" s="88" t="s">
        <v>68</v>
      </c>
    </row>
    <row r="29" spans="2:18" ht="16.5">
      <c r="B29" s="89" t="s">
        <v>51</v>
      </c>
      <c r="C29" s="90"/>
      <c r="D29" s="91"/>
      <c r="F29" s="51">
        <f>F26*F28</f>
        <v>737.05110969600003</v>
      </c>
      <c r="P29" s="66"/>
      <c r="R29" s="88" t="s">
        <v>71</v>
      </c>
    </row>
    <row r="30" spans="2:18" ht="16.5">
      <c r="B30" s="92" t="s">
        <v>78</v>
      </c>
      <c r="C30" s="96" t="s">
        <v>65</v>
      </c>
      <c r="D30" s="93"/>
      <c r="F30" s="72" t="s">
        <v>40</v>
      </c>
      <c r="R30" s="88" t="s">
        <v>73</v>
      </c>
    </row>
    <row r="31" spans="2:18" ht="17.25" thickBot="1">
      <c r="B31" s="94" t="s">
        <v>77</v>
      </c>
      <c r="C31" s="130">
        <v>149.16</v>
      </c>
      <c r="D31" s="131"/>
      <c r="F31" s="51">
        <v>350</v>
      </c>
      <c r="R31" s="88" t="s">
        <v>74</v>
      </c>
    </row>
    <row r="32" spans="2:18" ht="17.25" thickBot="1">
      <c r="F32" s="75">
        <f>F29+F31</f>
        <v>1087.0511096959999</v>
      </c>
      <c r="R32" s="88" t="s">
        <v>75</v>
      </c>
    </row>
    <row r="33" spans="18:18" ht="16.5">
      <c r="R33" s="88" t="s">
        <v>76</v>
      </c>
    </row>
    <row r="34" spans="18:18" ht="16.5">
      <c r="R34" s="88" t="s">
        <v>72</v>
      </c>
    </row>
  </sheetData>
  <sheetProtection selectLockedCells="1"/>
  <mergeCells count="2">
    <mergeCell ref="D13:D14"/>
    <mergeCell ref="C31:D31"/>
  </mergeCells>
  <dataValidations count="1">
    <dataValidation type="list" allowBlank="1" showInputMessage="1" showErrorMessage="1" sqref="C30" xr:uid="{A2314AFE-BD47-48DE-81CE-81BE8349419C}">
      <formula1>$R$11:$R$34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AA03E1F159934AAF9A19F27AFC1CA2" ma:contentTypeVersion="12" ma:contentTypeDescription="Opprett et nytt dokument." ma:contentTypeScope="" ma:versionID="2f56b99abc25f746a64c4db40f7c9e0d">
  <xsd:schema xmlns:xsd="http://www.w3.org/2001/XMLSchema" xmlns:xs="http://www.w3.org/2001/XMLSchema" xmlns:p="http://schemas.microsoft.com/office/2006/metadata/properties" xmlns:ns2="1f51c0da-0117-4b3d-9dbb-cdd690669f83" xmlns:ns3="79a4928c-8232-4183-a46c-5cf2754c1502" targetNamespace="http://schemas.microsoft.com/office/2006/metadata/properties" ma:root="true" ma:fieldsID="0c7df1b14c7f2fcb794e36a5ea630bd9" ns2:_="" ns3:_="">
    <xsd:import namespace="1f51c0da-0117-4b3d-9dbb-cdd690669f83"/>
    <xsd:import namespace="79a4928c-8232-4183-a46c-5cf2754c15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1c0da-0117-4b3d-9dbb-cdd690669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4928c-8232-4183-a46c-5cf2754c150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688CC9-D1F7-4CE5-A93D-0DED68E3C983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79a4928c-8232-4183-a46c-5cf2754c1502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f51c0da-0117-4b3d-9dbb-cdd690669f8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C4E25B-197B-4F00-B515-C56233948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1c0da-0117-4b3d-9dbb-cdd690669f83"/>
    <ds:schemaRef ds:uri="79a4928c-8232-4183-a46c-5cf2754c15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1E4CA-3D13-42B3-BA9E-96734015CE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Instrumentbord</vt:lpstr>
      <vt:lpstr>Hjelpeark</vt:lpstr>
      <vt:lpstr>Instrumentbord!Utskriftsområde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2018-01-02T11:41:11Z</dcterms:created>
  <dcterms:modified xsi:type="dcterms:W3CDTF">2022-01-26T07:33:29Z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TC028023569991</vt:lpwstr>
  </property>
  <property fmtid="{D5CDD505-2E9C-101B-9397-08002B2CF9AE}" pid="3" name="SkogkursDokumenttype">
    <vt:lpwstr>17;#Arbeidsdokument|d3bd8bfb-cd02-4979-a22f-832f746211ac</vt:lpwstr>
  </property>
  <property fmtid="{D5CDD505-2E9C-101B-9397-08002B2CF9AE}" pid="4" name="SkogkursOrganisasjon">
    <vt:lpwstr>6;#Skogkurs|c70ab0b2-6b57-410e-bd8b-9cdd4a188677</vt:lpwstr>
  </property>
  <property fmtid="{D5CDD505-2E9C-101B-9397-08002B2CF9AE}" pid="5" name="ContentTypeId">
    <vt:lpwstr>0x0101008EAA03E1F159934AAF9A19F27AFC1CA2</vt:lpwstr>
  </property>
  <property fmtid="{D5CDD505-2E9C-101B-9397-08002B2CF9AE}" pid="6" name="SkogkursFaggruppe">
    <vt:lpwstr>9;#Økonomi og skogsfond|a8f878af-e268-4b11-9016-149156be42e8</vt:lpwstr>
  </property>
  <property fmtid="{D5CDD505-2E9C-101B-9397-08002B2CF9AE}" pid="7" name="i66a9f1ec3fa4a689f84cc7474b8912b">
    <vt:lpwstr>Økonomi og skogsfond|a8f878af-e268-4b11-9016-149156be42e8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axCatchAll">
    <vt:lpwstr>6;#;#17;#;#9;#</vt:lpwstr>
  </property>
  <property fmtid="{D5CDD505-2E9C-101B-9397-08002B2CF9AE}" pid="11" name="bad5b3d30a0e4b3ca3a5f01005d7fa1c">
    <vt:lpwstr>Arbeidsdokument|d3bd8bfb-cd02-4979-a22f-832f746211ac</vt:lpwstr>
  </property>
  <property fmtid="{D5CDD505-2E9C-101B-9397-08002B2CF9AE}" pid="12" name="SkogkursProsjektnr">
    <vt:lpwstr>554011</vt:lpwstr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SkogkursProsjektLederNavn">
    <vt:lpwstr>Mikael Fønhus</vt:lpwstr>
  </property>
  <property fmtid="{D5CDD505-2E9C-101B-9397-08002B2CF9AE}" pid="16" name="dab0e79c66424b0796119da8b3e3d17f">
    <vt:lpwstr>Skogkurs|c70ab0b2-6b57-410e-bd8b-9cdd4a188677</vt:lpwstr>
  </property>
  <property fmtid="{D5CDD505-2E9C-101B-9397-08002B2CF9AE}" pid="17" name="AuthorIds_UIVersion_5632">
    <vt:lpwstr>14</vt:lpwstr>
  </property>
</Properties>
</file>