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filterPrivacy="1" codeName="ThisWorkbook"/>
  <xr:revisionPtr revIDLastSave="27" documentId="8_{3363E890-E7D8-477A-89F2-FBF7D5B76E47}" xr6:coauthVersionLast="46" xr6:coauthVersionMax="46" xr10:uidLastSave="{05752C26-69F2-4102-9D36-0F26DB70B5FB}"/>
  <workbookProtection workbookAlgorithmName="SHA-512" workbookHashValue="UD5AwM6HMfGRuB3iV3yncVYiXlBHw0w6yodkflSU/j4SCS5Y4Jsn2VfUFBFP1haHYHWcoF1lIvmS2G10rmusJg==" workbookSaltValue="OCXSeQgyP5fCOi3Sw3yuiA==" workbookSpinCount="100000" lockStructure="1"/>
  <bookViews>
    <workbookView showSheetTabs="0" xWindow="-110" yWindow="-110" windowWidth="19420" windowHeight="10420" xr2:uid="{ED76D9A3-A929-403D-B315-ABEC62C27E37}"/>
  </bookViews>
  <sheets>
    <sheet name="Forside" sheetId="1" r:id="rId1"/>
    <sheet name="Beregning" sheetId="7" state="hidden" r:id="rId2"/>
    <sheet name="Haureka" sheetId="6" state="hidden" r:id="rId3"/>
    <sheet name="Lassbærer terreng 1 m" sheetId="13" state="hidden" r:id="rId4"/>
    <sheet name="Lassbærer terreng ++" sheetId="11" state="hidden" r:id="rId5"/>
    <sheet name="Lassbærer på vei 1 m" sheetId="12" state="hidden" r:id="rId6"/>
    <sheet name=" Lassbærer på vei ++" sheetId="8" state="hidden" r:id="rId7"/>
    <sheet name="Hjelpetabell" sheetId="9" state="hidden" r:id="rId8"/>
    <sheet name="Hjelpetabell 2" sheetId="10" state="hidden" r:id="rId9"/>
  </sheets>
  <definedNames>
    <definedName name="NyVerdi">#REF!</definedName>
    <definedName name="TotaleAktiva">#REF!</definedName>
    <definedName name="TotalGjeld">#REF!</definedName>
    <definedName name="_xlnm.Print_Area" localSheetId="0">Forside!$A$1:$T$42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9" l="1"/>
  <c r="J5" i="9"/>
  <c r="J4" i="9"/>
  <c r="J30" i="8"/>
  <c r="Q27" i="8" s="1"/>
  <c r="Q29" i="8" s="1"/>
  <c r="Q31" i="8" s="1"/>
  <c r="N27" i="7" s="1"/>
  <c r="J29" i="8"/>
  <c r="J28" i="8"/>
  <c r="J27" i="8"/>
  <c r="J26" i="8"/>
  <c r="C24" i="8"/>
  <c r="C22" i="8"/>
  <c r="Q21" i="8"/>
  <c r="Q19" i="8"/>
  <c r="Q10" i="8"/>
  <c r="Q8" i="8"/>
  <c r="Q6" i="8"/>
  <c r="J30" i="12"/>
  <c r="Q27" i="12" s="1"/>
  <c r="Q29" i="12" s="1"/>
  <c r="Q31" i="12" s="1"/>
  <c r="E27" i="7" s="1"/>
  <c r="J29" i="12"/>
  <c r="J28" i="12"/>
  <c r="J27" i="12"/>
  <c r="C24" i="12"/>
  <c r="C22" i="12"/>
  <c r="Q21" i="12"/>
  <c r="Q19" i="12"/>
  <c r="Q10" i="12"/>
  <c r="Q8" i="12"/>
  <c r="Q6" i="12"/>
  <c r="C24" i="11"/>
  <c r="C22" i="11"/>
  <c r="Q21" i="11"/>
  <c r="Q19" i="11"/>
  <c r="J13" i="11"/>
  <c r="Q27" i="11" s="1"/>
  <c r="Q29" i="11" s="1"/>
  <c r="Q31" i="11" s="1"/>
  <c r="N12" i="7" s="1"/>
  <c r="J12" i="11"/>
  <c r="J11" i="11"/>
  <c r="Q10" i="11"/>
  <c r="J10" i="11"/>
  <c r="J9" i="11"/>
  <c r="Q8" i="11"/>
  <c r="Q6" i="11"/>
  <c r="J29" i="13"/>
  <c r="C24" i="13"/>
  <c r="C22" i="13"/>
  <c r="Q21" i="13"/>
  <c r="Q19" i="13"/>
  <c r="J15" i="13"/>
  <c r="J17" i="13" s="1"/>
  <c r="E8" i="7" s="1"/>
  <c r="J13" i="13"/>
  <c r="J30" i="13" s="1"/>
  <c r="J32" i="13" s="1"/>
  <c r="J34" i="13" s="1"/>
  <c r="J12" i="13"/>
  <c r="J11" i="13"/>
  <c r="Q10" i="13"/>
  <c r="J10" i="13"/>
  <c r="Q8" i="13"/>
  <c r="Q6" i="13"/>
  <c r="R26" i="7"/>
  <c r="Q26" i="7"/>
  <c r="N26" i="7"/>
  <c r="I26" i="7"/>
  <c r="H26" i="7"/>
  <c r="E26" i="7"/>
  <c r="R25" i="7"/>
  <c r="Q25" i="7"/>
  <c r="N25" i="7"/>
  <c r="I25" i="7"/>
  <c r="H25" i="7"/>
  <c r="E25" i="7"/>
  <c r="R23" i="7"/>
  <c r="Q23" i="7"/>
  <c r="I23" i="7"/>
  <c r="H23" i="7"/>
  <c r="R22" i="7"/>
  <c r="Q22" i="7"/>
  <c r="N22" i="7"/>
  <c r="I22" i="7"/>
  <c r="H22" i="7"/>
  <c r="E22" i="7"/>
  <c r="R11" i="7"/>
  <c r="Q11" i="7"/>
  <c r="N11" i="7"/>
  <c r="I11" i="7"/>
  <c r="H11" i="7"/>
  <c r="E11" i="7"/>
  <c r="R10" i="7"/>
  <c r="Q10" i="7"/>
  <c r="N10" i="7"/>
  <c r="I10" i="7"/>
  <c r="H10" i="7"/>
  <c r="E10" i="7"/>
  <c r="R9" i="7"/>
  <c r="Q9" i="7"/>
  <c r="I9" i="7"/>
  <c r="H9" i="7"/>
  <c r="R7" i="7"/>
  <c r="Q7" i="7"/>
  <c r="N7" i="7"/>
  <c r="I7" i="7"/>
  <c r="H7" i="7"/>
  <c r="E7" i="7"/>
  <c r="Q25" i="1"/>
  <c r="H25" i="1"/>
  <c r="Q23" i="1"/>
  <c r="H23" i="1"/>
  <c r="J15" i="11" l="1"/>
  <c r="J17" i="11" s="1"/>
  <c r="N8" i="7" s="1"/>
  <c r="R8" i="7" s="1"/>
  <c r="R13" i="7" s="1"/>
  <c r="R14" i="7" s="1"/>
  <c r="R15" i="7" s="1"/>
  <c r="I8" i="7"/>
  <c r="H8" i="7"/>
  <c r="Q27" i="13"/>
  <c r="Q29" i="13" s="1"/>
  <c r="Q31" i="13" s="1"/>
  <c r="E12" i="7" s="1"/>
  <c r="I12" i="7" s="1"/>
  <c r="I13" i="7" s="1"/>
  <c r="I14" i="7" s="1"/>
  <c r="I27" i="7"/>
  <c r="H27" i="7"/>
  <c r="Q27" i="7"/>
  <c r="R27" i="7"/>
  <c r="R12" i="7"/>
  <c r="Q12" i="7"/>
  <c r="J32" i="12"/>
  <c r="J34" i="12" s="1"/>
  <c r="E24" i="7" s="1"/>
  <c r="J32" i="8"/>
  <c r="J34" i="8" s="1"/>
  <c r="N24" i="7" s="1"/>
  <c r="Q8" i="7" l="1"/>
  <c r="Q13" i="7" s="1"/>
  <c r="H12" i="7"/>
  <c r="H13" i="7" s="1"/>
  <c r="I15" i="7"/>
  <c r="T14" i="7"/>
  <c r="H24" i="7"/>
  <c r="H28" i="7" s="1"/>
  <c r="I24" i="7"/>
  <c r="I28" i="7" s="1"/>
  <c r="I29" i="7" s="1"/>
  <c r="F28" i="1"/>
  <c r="Q24" i="7"/>
  <c r="Q28" i="7" s="1"/>
  <c r="R24" i="7"/>
  <c r="R28" i="7" s="1"/>
  <c r="R29" i="7" s="1"/>
  <c r="R30" i="7" s="1"/>
  <c r="T29" i="7" l="1"/>
  <c r="I30" i="7"/>
  <c r="O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F17" authorId="0" shapeId="0" xr:uid="{682BF078-D78E-41BE-B8C1-5F0BFC18F81A}">
      <text>
        <r>
          <rPr>
            <sz val="12"/>
            <color indexed="81"/>
            <rFont val="Tahoma"/>
            <family val="2"/>
          </rPr>
          <t xml:space="preserve">Valgfri sats, men </t>
        </r>
        <r>
          <rPr>
            <b/>
            <sz val="12"/>
            <color indexed="81"/>
            <rFont val="Tahoma"/>
            <family val="2"/>
          </rPr>
          <t>forhåndvalgt kr 1100 pr time.</t>
        </r>
        <r>
          <rPr>
            <u/>
            <sz val="12"/>
            <color indexed="81"/>
            <rFont val="Tahoma"/>
            <family val="2"/>
          </rPr>
          <t xml:space="preserve">
Kilder: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6"/>
            <color indexed="81"/>
            <rFont val="Tahoma"/>
            <family val="2"/>
          </rPr>
          <t xml:space="preserve">
   </t>
        </r>
        <r>
          <rPr>
            <b/>
            <sz val="6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Tahoma"/>
            <family val="2"/>
          </rPr>
          <t>Prosjekt KlimaTre,</t>
        </r>
        <r>
          <rPr>
            <sz val="12"/>
            <color indexed="81"/>
            <rFont val="Tahoma"/>
            <family val="2"/>
          </rPr>
          <t xml:space="preserve">                                                                  </t>
        </r>
        <r>
          <rPr>
            <sz val="12"/>
            <color indexed="42"/>
            <rFont val="Tahoma"/>
            <family val="2"/>
          </rPr>
          <t>.</t>
        </r>
        <r>
          <rPr>
            <sz val="12"/>
            <color indexed="81"/>
            <rFont val="Tahoma"/>
            <family val="2"/>
          </rPr>
          <t xml:space="preserve">    </t>
        </r>
        <r>
          <rPr>
            <sz val="11"/>
            <color indexed="81"/>
            <rFont val="Tahoma"/>
            <family val="2"/>
          </rPr>
          <t xml:space="preserve">..  </t>
        </r>
        <r>
          <rPr>
            <sz val="11"/>
            <color indexed="43"/>
            <rFont val="Tahoma"/>
            <family val="2"/>
          </rPr>
          <t>.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Tahoma"/>
            <family val="2"/>
          </rPr>
          <t>Skog og landskap (nå: NIBIO), 2013</t>
        </r>
        <r>
          <rPr>
            <sz val="6"/>
            <color indexed="81"/>
            <rFont val="Tahoma"/>
            <family val="2"/>
          </rPr>
          <t xml:space="preserve">
</t>
        </r>
        <r>
          <rPr>
            <sz val="6"/>
            <color indexed="43"/>
            <rFont val="Tahoma"/>
            <family val="2"/>
          </rPr>
          <t xml:space="preserve">  .</t>
        </r>
        <r>
          <rPr>
            <sz val="6"/>
            <color indexed="81"/>
            <rFont val="Tahoma"/>
            <family val="2"/>
          </rPr>
          <t xml:space="preserve">  </t>
        </r>
        <r>
          <rPr>
            <b/>
            <sz val="12"/>
            <color indexed="81"/>
            <rFont val="Tahoma"/>
            <family val="2"/>
          </rPr>
          <t xml:space="preserve">Justert for Skogsmaskinindeksen pr 4. kvartal 2020
</t>
        </r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b/>
            <sz val="11"/>
            <color indexed="26"/>
            <rFont val="Tahoma"/>
            <family val="2"/>
          </rPr>
          <t xml:space="preserve">. </t>
        </r>
        <r>
          <rPr>
            <b/>
            <sz val="11"/>
            <color indexed="81"/>
            <rFont val="Tahoma"/>
            <family val="2"/>
          </rPr>
          <t xml:space="preserve">  </t>
        </r>
        <r>
          <rPr>
            <b/>
            <i/>
            <sz val="11"/>
            <color indexed="81"/>
            <rFont val="Tahoma"/>
            <family val="2"/>
          </rPr>
          <t>(Forutsatt 2000 timer/år)</t>
        </r>
      </text>
    </comment>
    <comment ref="F21" authorId="0" shapeId="0" xr:uid="{164C32CE-1971-4316-BAC3-8AC8CE295D5E}">
      <text>
        <r>
          <rPr>
            <b/>
            <sz val="6"/>
            <color indexed="9"/>
            <rFont val="Calibri"/>
            <family val="2"/>
          </rPr>
          <t xml:space="preserve">
</t>
        </r>
        <r>
          <rPr>
            <b/>
            <sz val="16"/>
            <color indexed="9"/>
            <rFont val="Calibri"/>
            <family val="2"/>
          </rPr>
          <t>Reell kjørelengde i terrenget, målt én vei.</t>
        </r>
        <r>
          <rPr>
            <b/>
            <sz val="6"/>
            <color indexed="9"/>
            <rFont val="Calibri"/>
            <family val="2"/>
          </rPr>
          <t xml:space="preserve">
</t>
        </r>
        <r>
          <rPr>
            <b/>
            <sz val="16"/>
            <color indexed="9"/>
            <rFont val="Calibri"/>
            <family val="2"/>
          </rPr>
          <t>NB! Husk "slingrefaktoren"</t>
        </r>
        <r>
          <rPr>
            <b/>
            <sz val="6"/>
            <color indexed="9"/>
            <rFont val="Calibri"/>
            <family val="2"/>
          </rPr>
          <t xml:space="preserve">
</t>
        </r>
      </text>
    </comment>
    <comment ref="O21" authorId="0" shapeId="0" xr:uid="{D1663F92-CC0A-4025-A226-F746530597B9}">
      <text>
        <r>
          <rPr>
            <b/>
            <sz val="6"/>
            <color indexed="9"/>
            <rFont val="Calibri"/>
            <family val="2"/>
          </rPr>
          <t xml:space="preserve">
</t>
        </r>
        <r>
          <rPr>
            <b/>
            <sz val="16"/>
            <color indexed="9"/>
            <rFont val="Calibri"/>
            <family val="2"/>
          </rPr>
          <t>Reell kjørelengde i terrenget, målt én vei.</t>
        </r>
        <r>
          <rPr>
            <b/>
            <sz val="6"/>
            <color indexed="9"/>
            <rFont val="Calibri"/>
            <family val="2"/>
          </rPr>
          <t xml:space="preserve">
</t>
        </r>
        <r>
          <rPr>
            <b/>
            <sz val="16"/>
            <color indexed="9"/>
            <rFont val="Calibri"/>
            <family val="2"/>
          </rPr>
          <t>NB! Husk "slingrefaktoren"</t>
        </r>
        <r>
          <rPr>
            <b/>
            <sz val="6"/>
            <color indexed="9"/>
            <rFont val="Calibri"/>
            <family val="2"/>
          </rPr>
          <t xml:space="preserve">
</t>
        </r>
      </text>
    </comment>
    <comment ref="F23" authorId="0" shapeId="0" xr:uid="{00000000-0006-0000-0000-000002000000}">
      <text>
        <r>
          <rPr>
            <b/>
            <sz val="20"/>
            <color indexed="42"/>
            <rFont val="Calibri"/>
            <family val="2"/>
          </rPr>
          <t xml:space="preserve">Forenklet bedømming:  </t>
        </r>
        <r>
          <rPr>
            <b/>
            <sz val="6"/>
            <color indexed="9"/>
            <rFont val="Franklin Gothic Medium"/>
            <family val="2"/>
            <scheme val="minor"/>
          </rPr>
          <t xml:space="preserve">
</t>
        </r>
        <r>
          <rPr>
            <b/>
            <sz val="16"/>
            <color indexed="13"/>
            <rFont val="Arial"/>
            <family val="2"/>
          </rPr>
          <t>1. Meget gode kjøreforhold:</t>
        </r>
        <r>
          <rPr>
            <b/>
            <sz val="16"/>
            <color indexed="9"/>
            <rFont val="Arial"/>
            <family val="2"/>
          </rPr>
          <t xml:space="preserve"> 
   </t>
        </r>
        <r>
          <rPr>
            <sz val="16"/>
            <color indexed="9"/>
            <rFont val="Arial"/>
            <family val="2"/>
          </rPr>
          <t xml:space="preserve"> - Meget jevnt terreng med svært få hinder over 30 cm.</t>
        </r>
        <r>
          <rPr>
            <sz val="6"/>
            <color indexed="9"/>
            <rFont val="Arial"/>
            <family val="2"/>
          </rPr>
          <t xml:space="preserve">
</t>
        </r>
        <r>
          <rPr>
            <b/>
            <sz val="6"/>
            <color indexed="9"/>
            <rFont val="Arial"/>
            <family val="2"/>
          </rPr>
          <t xml:space="preserve">
</t>
        </r>
        <r>
          <rPr>
            <b/>
            <sz val="16"/>
            <color indexed="13"/>
            <rFont val="Arial"/>
            <family val="2"/>
          </rPr>
          <t xml:space="preserve">2. Gode kjøreforhold: </t>
        </r>
        <r>
          <rPr>
            <b/>
            <sz val="16"/>
            <color indexed="43"/>
            <rFont val="Arial"/>
            <family val="2"/>
          </rPr>
          <t xml:space="preserve"> </t>
        </r>
        <r>
          <rPr>
            <b/>
            <sz val="16"/>
            <color indexed="9"/>
            <rFont val="Arial"/>
            <family val="2"/>
          </rPr>
          <t xml:space="preserve">
  </t>
        </r>
        <r>
          <rPr>
            <sz val="16"/>
            <color indexed="9"/>
            <rFont val="Arial"/>
            <family val="2"/>
          </rPr>
          <t xml:space="preserve"> - Svært få hinder over 50 cm. Hinder over 70 cm kan forekomme.</t>
        </r>
        <r>
          <rPr>
            <b/>
            <sz val="6"/>
            <color indexed="9"/>
            <rFont val="Arial"/>
            <family val="2"/>
          </rPr>
          <t xml:space="preserve">
</t>
        </r>
        <r>
          <rPr>
            <b/>
            <sz val="16"/>
            <color indexed="13"/>
            <rFont val="Arial"/>
            <family val="2"/>
          </rPr>
          <t xml:space="preserve">3. Middels gode kjøreforhold:   </t>
        </r>
        <r>
          <rPr>
            <b/>
            <sz val="16"/>
            <color indexed="9"/>
            <rFont val="Arial"/>
            <family val="2"/>
          </rPr>
          <t xml:space="preserve">
  </t>
        </r>
        <r>
          <rPr>
            <sz val="16"/>
            <color indexed="9"/>
            <rFont val="Arial"/>
            <family val="2"/>
          </rPr>
          <t xml:space="preserve"> - Svært mange mindre hinder. De fleste er mindre enn 40 cm.                                                                                  </t>
        </r>
        <r>
          <rPr>
            <sz val="16"/>
            <color indexed="48"/>
            <rFont val="Arial"/>
            <family val="2"/>
          </rPr>
          <t xml:space="preserve">. </t>
        </r>
        <r>
          <rPr>
            <sz val="16"/>
            <color indexed="9"/>
            <rFont val="Arial"/>
            <family val="2"/>
          </rPr>
          <t xml:space="preserve">   Få store hinder. Hinder over 70 cm kan forekomme.</t>
        </r>
        <r>
          <rPr>
            <b/>
            <sz val="6"/>
            <color indexed="9"/>
            <rFont val="Arial"/>
            <family val="2"/>
          </rPr>
          <t xml:space="preserve">
</t>
        </r>
        <r>
          <rPr>
            <b/>
            <sz val="16"/>
            <color indexed="13"/>
            <rFont val="Arial"/>
            <family val="2"/>
          </rPr>
          <t xml:space="preserve">4. Dårlige kjøreforhold: </t>
        </r>
        <r>
          <rPr>
            <b/>
            <sz val="16"/>
            <color indexed="9"/>
            <rFont val="Arial"/>
            <family val="2"/>
          </rPr>
          <t xml:space="preserve">
 </t>
        </r>
        <r>
          <rPr>
            <sz val="16"/>
            <color indexed="9"/>
            <rFont val="Arial"/>
            <family val="2"/>
          </rPr>
          <t xml:space="preserve">  - Svært mange små hinder.                                                                                                                                                           </t>
        </r>
        <r>
          <rPr>
            <sz val="16"/>
            <color indexed="48"/>
            <rFont val="Arial"/>
            <family val="2"/>
          </rPr>
          <t xml:space="preserve">.  </t>
        </r>
        <r>
          <rPr>
            <sz val="16"/>
            <color indexed="9"/>
            <rFont val="Arial"/>
            <family val="2"/>
          </rPr>
          <t xml:space="preserve">  Mange mellomstore og store hinder. Hinder på 50-70 cm kan forekomme.</t>
        </r>
        <r>
          <rPr>
            <b/>
            <sz val="6"/>
            <color indexed="9"/>
            <rFont val="Arial"/>
            <family val="2"/>
          </rPr>
          <t xml:space="preserve">
</t>
        </r>
        <r>
          <rPr>
            <b/>
            <sz val="16"/>
            <color indexed="13"/>
            <rFont val="Arial"/>
            <family val="2"/>
          </rPr>
          <t xml:space="preserve">5. Svært dårlige kjøreforhold: </t>
        </r>
        <r>
          <rPr>
            <b/>
            <sz val="16"/>
            <color indexed="9"/>
            <rFont val="Arial"/>
            <family val="2"/>
          </rPr>
          <t xml:space="preserve">
   </t>
        </r>
        <r>
          <rPr>
            <sz val="16"/>
            <color indexed="9"/>
            <rFont val="Arial"/>
            <family val="2"/>
          </rPr>
          <t>- Ingen klassifisering</t>
        </r>
        <r>
          <rPr>
            <b/>
            <sz val="16"/>
            <color indexed="9"/>
            <rFont val="Arial"/>
            <family val="2"/>
          </rPr>
          <t xml:space="preserve">  </t>
        </r>
        <r>
          <rPr>
            <b/>
            <sz val="11"/>
            <color indexed="9"/>
            <rFont val="Franklin Gothic Medium"/>
            <family val="2"/>
            <scheme val="minor"/>
          </rPr>
          <t xml:space="preserve">
</t>
        </r>
      </text>
    </comment>
    <comment ref="O23" authorId="0" shapeId="0" xr:uid="{7DFD45D8-AE11-45A3-B300-2D0BADA09D3B}">
      <text>
        <r>
          <rPr>
            <b/>
            <sz val="20"/>
            <color indexed="42"/>
            <rFont val="Calibri"/>
            <family val="2"/>
          </rPr>
          <t xml:space="preserve">Forenklet bedømming:  </t>
        </r>
        <r>
          <rPr>
            <b/>
            <sz val="6"/>
            <color indexed="9"/>
            <rFont val="Franklin Gothic Medium"/>
            <family val="2"/>
            <scheme val="minor"/>
          </rPr>
          <t xml:space="preserve">
</t>
        </r>
        <r>
          <rPr>
            <b/>
            <sz val="16"/>
            <color indexed="13"/>
            <rFont val="Arial"/>
            <family val="2"/>
          </rPr>
          <t>1. Meget gode kjøreforhold:</t>
        </r>
        <r>
          <rPr>
            <b/>
            <sz val="16"/>
            <color indexed="9"/>
            <rFont val="Arial"/>
            <family val="2"/>
          </rPr>
          <t xml:space="preserve"> 
   </t>
        </r>
        <r>
          <rPr>
            <sz val="16"/>
            <color indexed="9"/>
            <rFont val="Arial"/>
            <family val="2"/>
          </rPr>
          <t xml:space="preserve"> - Meget jevnt terreng med svært få hinder over 30 cm.</t>
        </r>
        <r>
          <rPr>
            <sz val="6"/>
            <color indexed="9"/>
            <rFont val="Arial"/>
            <family val="2"/>
          </rPr>
          <t xml:space="preserve">
</t>
        </r>
        <r>
          <rPr>
            <b/>
            <sz val="6"/>
            <color indexed="9"/>
            <rFont val="Arial"/>
            <family val="2"/>
          </rPr>
          <t xml:space="preserve">
</t>
        </r>
        <r>
          <rPr>
            <b/>
            <sz val="16"/>
            <color indexed="13"/>
            <rFont val="Arial"/>
            <family val="2"/>
          </rPr>
          <t xml:space="preserve">2. Gode kjøreforhold: </t>
        </r>
        <r>
          <rPr>
            <b/>
            <sz val="16"/>
            <color indexed="43"/>
            <rFont val="Arial"/>
            <family val="2"/>
          </rPr>
          <t xml:space="preserve"> </t>
        </r>
        <r>
          <rPr>
            <b/>
            <sz val="16"/>
            <color indexed="9"/>
            <rFont val="Arial"/>
            <family val="2"/>
          </rPr>
          <t xml:space="preserve">
  </t>
        </r>
        <r>
          <rPr>
            <sz val="16"/>
            <color indexed="9"/>
            <rFont val="Arial"/>
            <family val="2"/>
          </rPr>
          <t xml:space="preserve"> - Svært få hinder over 50 cm. Hinder over 70 cm kan forekomme.</t>
        </r>
        <r>
          <rPr>
            <b/>
            <sz val="6"/>
            <color indexed="9"/>
            <rFont val="Arial"/>
            <family val="2"/>
          </rPr>
          <t xml:space="preserve">
</t>
        </r>
        <r>
          <rPr>
            <b/>
            <sz val="16"/>
            <color indexed="13"/>
            <rFont val="Arial"/>
            <family val="2"/>
          </rPr>
          <t xml:space="preserve">3. Middels gode kjøreforhold:   </t>
        </r>
        <r>
          <rPr>
            <b/>
            <sz val="16"/>
            <color indexed="9"/>
            <rFont val="Arial"/>
            <family val="2"/>
          </rPr>
          <t xml:space="preserve">
  </t>
        </r>
        <r>
          <rPr>
            <sz val="16"/>
            <color indexed="9"/>
            <rFont val="Arial"/>
            <family val="2"/>
          </rPr>
          <t xml:space="preserve"> - Svært mange mindre hinder. De fleste er mindre enn 40 cm.                                                                                  </t>
        </r>
        <r>
          <rPr>
            <sz val="16"/>
            <color indexed="48"/>
            <rFont val="Arial"/>
            <family val="2"/>
          </rPr>
          <t xml:space="preserve">. </t>
        </r>
        <r>
          <rPr>
            <sz val="16"/>
            <color indexed="9"/>
            <rFont val="Arial"/>
            <family val="2"/>
          </rPr>
          <t xml:space="preserve">   Få store hinder. Hinder over 70 cm kan forekomme.</t>
        </r>
        <r>
          <rPr>
            <b/>
            <sz val="6"/>
            <color indexed="9"/>
            <rFont val="Arial"/>
            <family val="2"/>
          </rPr>
          <t xml:space="preserve">
</t>
        </r>
        <r>
          <rPr>
            <b/>
            <sz val="16"/>
            <color indexed="13"/>
            <rFont val="Arial"/>
            <family val="2"/>
          </rPr>
          <t xml:space="preserve">4. Dårlige kjøreforhold: </t>
        </r>
        <r>
          <rPr>
            <b/>
            <sz val="16"/>
            <color indexed="9"/>
            <rFont val="Arial"/>
            <family val="2"/>
          </rPr>
          <t xml:space="preserve">
 </t>
        </r>
        <r>
          <rPr>
            <sz val="16"/>
            <color indexed="9"/>
            <rFont val="Arial"/>
            <family val="2"/>
          </rPr>
          <t xml:space="preserve">  - Svært mange små hinder.                                                                                                                                                           </t>
        </r>
        <r>
          <rPr>
            <sz val="16"/>
            <color indexed="48"/>
            <rFont val="Arial"/>
            <family val="2"/>
          </rPr>
          <t xml:space="preserve">.  </t>
        </r>
        <r>
          <rPr>
            <sz val="16"/>
            <color indexed="9"/>
            <rFont val="Arial"/>
            <family val="2"/>
          </rPr>
          <t xml:space="preserve">  Mange mellomstore og store hinder. Hinder på 50-70 cm kan forekomme.</t>
        </r>
        <r>
          <rPr>
            <b/>
            <sz val="6"/>
            <color indexed="9"/>
            <rFont val="Arial"/>
            <family val="2"/>
          </rPr>
          <t xml:space="preserve">
</t>
        </r>
        <r>
          <rPr>
            <b/>
            <sz val="16"/>
            <color indexed="13"/>
            <rFont val="Arial"/>
            <family val="2"/>
          </rPr>
          <t xml:space="preserve">5. Svært dårlige kjøreforhold: </t>
        </r>
        <r>
          <rPr>
            <b/>
            <sz val="16"/>
            <color indexed="9"/>
            <rFont val="Arial"/>
            <family val="2"/>
          </rPr>
          <t xml:space="preserve">
   </t>
        </r>
        <r>
          <rPr>
            <sz val="16"/>
            <color indexed="9"/>
            <rFont val="Arial"/>
            <family val="2"/>
          </rPr>
          <t>- Ingen klassifisering</t>
        </r>
        <r>
          <rPr>
            <b/>
            <sz val="16"/>
            <color indexed="9"/>
            <rFont val="Arial"/>
            <family val="2"/>
          </rPr>
          <t xml:space="preserve">  </t>
        </r>
        <r>
          <rPr>
            <b/>
            <sz val="11"/>
            <color indexed="9"/>
            <rFont val="Franklin Gothic Medium"/>
            <family val="2"/>
            <scheme val="minor"/>
          </rPr>
          <t xml:space="preserve">
</t>
        </r>
      </text>
    </comment>
    <comment ref="F25" authorId="0" shapeId="0" xr:uid="{00000000-0006-0000-0000-000006000000}">
      <text>
        <r>
          <rPr>
            <b/>
            <sz val="6"/>
            <color indexed="9"/>
            <rFont val="Calibri"/>
            <family val="2"/>
          </rPr>
          <t xml:space="preserve">
</t>
        </r>
        <r>
          <rPr>
            <b/>
            <sz val="16"/>
            <color indexed="9"/>
            <rFont val="Calibri"/>
            <family val="2"/>
          </rPr>
          <t>Klasse 1:   0-10 %</t>
        </r>
        <r>
          <rPr>
            <b/>
            <sz val="6"/>
            <color indexed="9"/>
            <rFont val="Calibri"/>
            <family val="2"/>
          </rPr>
          <t xml:space="preserve">
</t>
        </r>
        <r>
          <rPr>
            <b/>
            <sz val="16"/>
            <color indexed="9"/>
            <rFont val="Calibri"/>
            <family val="2"/>
          </rPr>
          <t>Klasse 2: 10-20 %</t>
        </r>
        <r>
          <rPr>
            <b/>
            <sz val="6"/>
            <color indexed="9"/>
            <rFont val="Calibri"/>
            <family val="2"/>
          </rPr>
          <t xml:space="preserve">
</t>
        </r>
        <r>
          <rPr>
            <b/>
            <sz val="16"/>
            <color indexed="9"/>
            <rFont val="Calibri"/>
            <family val="2"/>
          </rPr>
          <t>Klasse 3: 20-33 %</t>
        </r>
        <r>
          <rPr>
            <b/>
            <sz val="6"/>
            <color indexed="9"/>
            <rFont val="Calibri"/>
            <family val="2"/>
          </rPr>
          <t xml:space="preserve">
</t>
        </r>
        <r>
          <rPr>
            <b/>
            <sz val="16"/>
            <color indexed="9"/>
            <rFont val="Calibri"/>
            <family val="2"/>
          </rPr>
          <t>Klasse 4: 33-50 %</t>
        </r>
        <r>
          <rPr>
            <b/>
            <sz val="6"/>
            <color indexed="9"/>
            <rFont val="Calibri"/>
            <family val="2"/>
          </rPr>
          <t xml:space="preserve">
</t>
        </r>
        <r>
          <rPr>
            <b/>
            <sz val="16"/>
            <color indexed="9"/>
            <rFont val="Calibri"/>
            <family val="2"/>
          </rPr>
          <t>Klasse 5:     &gt;50 %</t>
        </r>
      </text>
    </comment>
    <comment ref="O25" authorId="0" shapeId="0" xr:uid="{2A6B7D49-0DC9-48B0-B7CF-3D4E27991E23}">
      <text>
        <r>
          <rPr>
            <b/>
            <sz val="6"/>
            <color indexed="9"/>
            <rFont val="Calibri"/>
            <family val="2"/>
          </rPr>
          <t xml:space="preserve">
</t>
        </r>
        <r>
          <rPr>
            <b/>
            <sz val="16"/>
            <color indexed="9"/>
            <rFont val="Calibri"/>
            <family val="2"/>
          </rPr>
          <t>Klasse 1:   0-10 %</t>
        </r>
        <r>
          <rPr>
            <b/>
            <sz val="6"/>
            <color indexed="9"/>
            <rFont val="Calibri"/>
            <family val="2"/>
          </rPr>
          <t xml:space="preserve">
</t>
        </r>
        <r>
          <rPr>
            <b/>
            <sz val="16"/>
            <color indexed="9"/>
            <rFont val="Calibri"/>
            <family val="2"/>
          </rPr>
          <t>Klasse 2: 10-20 %</t>
        </r>
        <r>
          <rPr>
            <b/>
            <sz val="6"/>
            <color indexed="9"/>
            <rFont val="Calibri"/>
            <family val="2"/>
          </rPr>
          <t xml:space="preserve">
</t>
        </r>
        <r>
          <rPr>
            <b/>
            <sz val="16"/>
            <color indexed="9"/>
            <rFont val="Calibri"/>
            <family val="2"/>
          </rPr>
          <t>Klasse 3: 20-33 %</t>
        </r>
        <r>
          <rPr>
            <b/>
            <sz val="6"/>
            <color indexed="9"/>
            <rFont val="Calibri"/>
            <family val="2"/>
          </rPr>
          <t xml:space="preserve">
</t>
        </r>
        <r>
          <rPr>
            <b/>
            <sz val="16"/>
            <color indexed="9"/>
            <rFont val="Calibri"/>
            <family val="2"/>
          </rPr>
          <t>Klasse 4: 33-50 %</t>
        </r>
        <r>
          <rPr>
            <b/>
            <sz val="6"/>
            <color indexed="9"/>
            <rFont val="Calibri"/>
            <family val="2"/>
          </rPr>
          <t xml:space="preserve">
</t>
        </r>
        <r>
          <rPr>
            <b/>
            <sz val="16"/>
            <color indexed="9"/>
            <rFont val="Calibri"/>
            <family val="2"/>
          </rPr>
          <t>Klasse 5:     &gt;50 %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D15" authorId="0" shapeId="0" xr:uid="{793DB436-562C-4B42-9862-FF9E49842939}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Bruce Talbot og Dag Fjeld i Heureka-prosjektet</t>
        </r>
      </text>
    </comment>
    <comment ref="J29" authorId="0" shapeId="0" xr:uid="{94666187-9063-493E-A2C3-509B59275F5A}">
      <text>
        <r>
          <rPr>
            <sz val="10"/>
            <color indexed="81"/>
            <rFont val="Tahoma"/>
            <family val="2"/>
          </rPr>
          <t>Når Y=1 og B=1 blir kjørehastighet 65,4 km/. Dette tilsvarer 8, 4 km/t
Maks kjørehastighet for lassbærer  er 7-9 km/t 
(maskinavhengig)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D15" authorId="0" shapeId="0" xr:uid="{5BC61393-A037-40BA-ADBB-D93EFDCBC1BF}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Bruce Talbot og Dag Fjeld i Heureka-prosjektet</t>
        </r>
      </text>
    </comment>
    <comment ref="J29" authorId="0" shapeId="0" xr:uid="{54F22AB9-A635-4466-94FC-0AB691718AE6}">
      <text>
        <r>
          <rPr>
            <sz val="10"/>
            <color indexed="81"/>
            <rFont val="Tahoma"/>
            <family val="2"/>
          </rPr>
          <t>Når Y=1 og B=1 blir kjørehastighet 65,4 km/. Dette tilsvarer 8, 4 km/t
Maks kjørehastighet for lassbærer  er 7-9 km/t 
(maskinavhengig)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D15" authorId="0" shapeId="0" xr:uid="{19A7D963-0E46-49AE-AFA4-6C39E384C70E}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Bruce Talbot og Dag Fjeld i Heureka-prosjektet</t>
        </r>
      </text>
    </comment>
    <comment ref="J29" authorId="0" shapeId="0" xr:uid="{50D70BC7-88BC-4766-A2AE-200DDE912A72}">
      <text>
        <r>
          <rPr>
            <sz val="10"/>
            <color indexed="81"/>
            <rFont val="Tahoma"/>
            <family val="2"/>
          </rPr>
          <t>Når Y=1 og B=1 blir kjørehastighet 65,4 km/. Dette tilsvarer 8, 4 km/t
Maks kjørehastighet for lassbærer  er 7-9 km/t 
(maskinavhengig)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D15" authorId="0" shapeId="0" xr:uid="{42E925E8-F2C5-46AC-97DA-80828D1911C4}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Bruce Talbot og Dag Fjeld i Heureka-prosjektet</t>
        </r>
      </text>
    </comment>
    <comment ref="J29" authorId="0" shapeId="0" xr:uid="{E008AF54-BC9B-475C-AFB5-26EE3D389F7C}">
      <text>
        <r>
          <rPr>
            <sz val="10"/>
            <color indexed="81"/>
            <rFont val="Tahoma"/>
            <family val="2"/>
          </rPr>
          <t>Når Y=1 og B=1 blir kjørehastighet 65,4 km/. Dette tilsvarer 8, 4 km/t
Maks kjørehastighet for lassbærer  er 7-9 km/t 
(maskinavhengig)</t>
        </r>
      </text>
    </comment>
  </commentList>
</comments>
</file>

<file path=xl/sharedStrings.xml><?xml version="1.0" encoding="utf-8"?>
<sst xmlns="http://schemas.openxmlformats.org/spreadsheetml/2006/main" count="661" uniqueCount="208">
  <si>
    <r>
      <t xml:space="preserve">Vi ønsker å gjøre denne kalkulatoren bedre. Har du kommentarer; - send dem til </t>
    </r>
    <r>
      <rPr>
        <i/>
        <sz val="11"/>
        <color rgb="FF7B59F9"/>
        <rFont val="Franklin Gothic Medium"/>
        <family val="2"/>
        <scheme val="minor"/>
      </rPr>
      <t>post@skogkurs.no.</t>
    </r>
  </si>
  <si>
    <t>i</t>
  </si>
  <si>
    <t>Dette er kostnadsdriverne:</t>
  </si>
  <si>
    <t xml:space="preserve">kr/m³ </t>
  </si>
  <si>
    <t>Antall sortiment</t>
  </si>
  <si>
    <r>
      <t xml:space="preserve">Kalkulatoren er lagd av Skogkurs i prosjektet "Opplæringspakke i kostnadskalkulasjon" og finansiert av Landbrukets utviklingsfond.                                                                En mer fullstendig kalkulator (Excel-basert) kan lastes ned fra Skogkurs's hjemmeside </t>
    </r>
    <r>
      <rPr>
        <i/>
        <u/>
        <sz val="11"/>
        <color rgb="FF7B59F9"/>
        <rFont val="Inherit"/>
      </rPr>
      <t>"Produktivitets- og kostnadskalkulator"</t>
    </r>
    <r>
      <rPr>
        <i/>
        <sz val="11"/>
        <color rgb="FF7B59F9"/>
        <rFont val="Inherit"/>
      </rPr>
      <t>.</t>
    </r>
  </si>
  <si>
    <t>,</t>
  </si>
  <si>
    <t>meter</t>
  </si>
  <si>
    <t>PRODUKSJONSNORMER PR FOR LASSBÆRER</t>
  </si>
  <si>
    <t>T4</t>
  </si>
  <si>
    <t>Terminaltid</t>
  </si>
  <si>
    <r>
      <t>T</t>
    </r>
    <r>
      <rPr>
        <b/>
        <sz val="12"/>
        <color theme="1"/>
        <rFont val="Franklin Gothic Medium"/>
        <family val="2"/>
        <scheme val="minor"/>
      </rPr>
      <t>51</t>
    </r>
  </si>
  <si>
    <r>
      <t>Terrengkjøring (</t>
    </r>
    <r>
      <rPr>
        <b/>
        <sz val="16"/>
        <color theme="1"/>
        <rFont val="Franklin Gothic Medium"/>
        <family val="2"/>
        <scheme val="minor"/>
      </rPr>
      <t>utenom planert drifts- eller traktorveg)</t>
    </r>
  </si>
  <si>
    <r>
      <t>T</t>
    </r>
    <r>
      <rPr>
        <b/>
        <sz val="12"/>
        <color theme="1"/>
        <rFont val="Franklin Gothic Medium"/>
        <family val="2"/>
        <scheme val="minor"/>
      </rPr>
      <t>6</t>
    </r>
  </si>
  <si>
    <r>
      <t xml:space="preserve">Sortimenttid </t>
    </r>
    <r>
      <rPr>
        <b/>
        <i/>
        <sz val="12"/>
        <color theme="1"/>
        <rFont val="Franklin Gothic Medium"/>
        <family val="2"/>
        <scheme val="minor"/>
      </rPr>
      <t>(et fratrekk for store trær, med tak på 0,5 m³)</t>
    </r>
  </si>
  <si>
    <r>
      <rPr>
        <b/>
        <sz val="16"/>
        <color rgb="FFFF0000"/>
        <rFont val="Franklin Gothic Medium"/>
        <family val="2"/>
        <scheme val="minor"/>
      </rPr>
      <t>G</t>
    </r>
    <r>
      <rPr>
        <b/>
        <sz val="11"/>
        <color rgb="FFFF0000"/>
        <rFont val="Franklin Gothic Medium"/>
        <family val="2"/>
        <scheme val="minor"/>
      </rPr>
      <t>15</t>
    </r>
    <r>
      <rPr>
        <b/>
        <sz val="16"/>
        <color rgb="FFFF0000"/>
        <rFont val="Franklin Gothic Medium"/>
        <family val="2"/>
        <scheme val="minor"/>
      </rPr>
      <t xml:space="preserve">-min/m³ </t>
    </r>
  </si>
  <si>
    <t>M =</t>
  </si>
  <si>
    <t>Middeltre</t>
  </si>
  <si>
    <t>m³/tre</t>
  </si>
  <si>
    <t>Tidsforbruk pr m³</t>
  </si>
  <si>
    <r>
      <t>min/m³ (G</t>
    </r>
    <r>
      <rPr>
        <b/>
        <vertAlign val="subscript"/>
        <sz val="12"/>
        <color theme="1"/>
        <rFont val="Franklin Gothic Medium"/>
        <family val="2"/>
        <scheme val="minor"/>
      </rPr>
      <t>15</t>
    </r>
    <r>
      <rPr>
        <b/>
        <sz val="12"/>
        <color theme="1"/>
        <rFont val="Franklin Gothic Medium"/>
        <family val="2"/>
        <scheme val="minor"/>
      </rPr>
      <t>-timer)</t>
    </r>
  </si>
  <si>
    <t>A =</t>
  </si>
  <si>
    <t>Kjøreavstand èn vei</t>
  </si>
  <si>
    <t xml:space="preserve"> meter</t>
  </si>
  <si>
    <t>Y =</t>
  </si>
  <si>
    <r>
      <t xml:space="preserve">Overflatestruktur </t>
    </r>
    <r>
      <rPr>
        <i/>
        <sz val="11"/>
        <color theme="1"/>
        <rFont val="Franklin Gothic Medium"/>
        <family val="2"/>
        <scheme val="minor"/>
      </rPr>
      <t>(klasse)</t>
    </r>
  </si>
  <si>
    <t>(hentet fra hogstmaskin)</t>
  </si>
  <si>
    <t>Tidsforbruk, omregnet til sek/tre</t>
  </si>
  <si>
    <r>
      <t>sek/tre (G</t>
    </r>
    <r>
      <rPr>
        <b/>
        <vertAlign val="subscript"/>
        <sz val="12"/>
        <color theme="1"/>
        <rFont val="Franklin Gothic Medium"/>
        <family val="2"/>
        <scheme val="minor"/>
      </rPr>
      <t>15</t>
    </r>
    <r>
      <rPr>
        <b/>
        <sz val="12"/>
        <color theme="1"/>
        <rFont val="Franklin Gothic Medium"/>
        <family val="2"/>
        <scheme val="minor"/>
      </rPr>
      <t>-timer)</t>
    </r>
  </si>
  <si>
    <t>B =</t>
  </si>
  <si>
    <t>Hellingsklasse</t>
  </si>
  <si>
    <t>H =</t>
  </si>
  <si>
    <t>Kjørehastighet</t>
  </si>
  <si>
    <r>
      <t xml:space="preserve"> meter/G</t>
    </r>
    <r>
      <rPr>
        <sz val="8"/>
        <color theme="1"/>
        <rFont val="Franklin Gothic Medium"/>
        <family val="2"/>
        <scheme val="minor"/>
      </rPr>
      <t>15</t>
    </r>
    <r>
      <rPr>
        <sz val="9"/>
        <color theme="1"/>
        <rFont val="Franklin Gothic Medium"/>
        <family val="2"/>
        <scheme val="minor"/>
      </rPr>
      <t>-min</t>
    </r>
  </si>
  <si>
    <t>L =</t>
  </si>
  <si>
    <t>Lasstørrelse</t>
  </si>
  <si>
    <t xml:space="preserve"> m³/lass</t>
  </si>
  <si>
    <r>
      <t>T</t>
    </r>
    <r>
      <rPr>
        <b/>
        <sz val="12"/>
        <color theme="1"/>
        <rFont val="Franklin Gothic Medium"/>
        <family val="2"/>
        <scheme val="minor"/>
      </rPr>
      <t>7</t>
    </r>
  </si>
  <si>
    <t>Sortering</t>
  </si>
  <si>
    <t xml:space="preserve">   NB: Et sortiment som utgjør mindre enn 5 % av totalen, skal bare telle 0,6. </t>
  </si>
  <si>
    <t>K1 =</t>
  </si>
  <si>
    <t>En konstant (ligger fast)</t>
  </si>
  <si>
    <t>KORRIGERT</t>
  </si>
  <si>
    <t>K2 =</t>
  </si>
  <si>
    <t>Varierer med maskinstørrelsen  / hogstform</t>
  </si>
  <si>
    <t>meter/min</t>
  </si>
  <si>
    <t>U   =</t>
  </si>
  <si>
    <r>
      <t xml:space="preserve">Uttak, </t>
    </r>
    <r>
      <rPr>
        <u/>
        <sz val="11"/>
        <color theme="1"/>
        <rFont val="Franklin Gothic Medium"/>
        <family val="2"/>
        <scheme val="minor"/>
      </rPr>
      <t>stammer</t>
    </r>
    <r>
      <rPr>
        <sz val="9"/>
        <color theme="1"/>
        <rFont val="Franklin Gothic Medium"/>
        <family val="2"/>
        <scheme val="minor"/>
      </rPr>
      <t xml:space="preserve"> pr dekar </t>
    </r>
    <r>
      <rPr>
        <i/>
        <sz val="11"/>
        <color theme="1"/>
        <rFont val="Franklin Gothic Medium"/>
        <family val="2"/>
        <scheme val="minor"/>
      </rPr>
      <t>(hentet fra hogstmaskinarket)</t>
    </r>
    <r>
      <rPr>
        <sz val="9"/>
        <color theme="1"/>
        <rFont val="Franklin Gothic Medium"/>
        <family val="2"/>
        <scheme val="minor"/>
      </rPr>
      <t>:</t>
    </r>
  </si>
  <si>
    <t>tre/daa</t>
  </si>
  <si>
    <t>S =</t>
  </si>
  <si>
    <t>stk</t>
  </si>
  <si>
    <t>UT =</t>
  </si>
  <si>
    <r>
      <t xml:space="preserve">Uttak, </t>
    </r>
    <r>
      <rPr>
        <u/>
        <sz val="11"/>
        <color theme="1"/>
        <rFont val="Franklin Gothic Medium"/>
        <family val="2"/>
        <scheme val="minor"/>
      </rPr>
      <t>m</t>
    </r>
    <r>
      <rPr>
        <sz val="9"/>
        <color theme="1"/>
        <rFont val="Franklin Gothic Medium"/>
        <family val="2"/>
        <scheme val="minor"/>
      </rPr>
      <t>³ pr deker</t>
    </r>
  </si>
  <si>
    <t>m³/daa</t>
  </si>
  <si>
    <t>a</t>
  </si>
  <si>
    <t>Konstant (se ovenfor)</t>
  </si>
  <si>
    <t>b</t>
  </si>
  <si>
    <r>
      <t>T</t>
    </r>
    <r>
      <rPr>
        <b/>
        <sz val="12"/>
        <color theme="1"/>
        <rFont val="Franklin Gothic Medium"/>
        <family val="2"/>
        <scheme val="minor"/>
      </rPr>
      <t>52</t>
    </r>
  </si>
  <si>
    <t>Kjøring på planert drifts- eller traktorveg</t>
  </si>
  <si>
    <r>
      <t>T</t>
    </r>
    <r>
      <rPr>
        <b/>
        <sz val="12"/>
        <color theme="1"/>
        <rFont val="Franklin Gothic Medium"/>
        <family val="2"/>
        <scheme val="minor"/>
      </rPr>
      <t>8</t>
    </r>
  </si>
  <si>
    <t>Øvrig tid</t>
  </si>
  <si>
    <t xml:space="preserve"> klasse fra tabell</t>
  </si>
  <si>
    <t>HJELPETABELLER</t>
  </si>
  <si>
    <t>Y = overflatestruktur klasser</t>
  </si>
  <si>
    <t>Kjøreforhold</t>
  </si>
  <si>
    <t>L = helningsklasser</t>
  </si>
  <si>
    <t>% helning</t>
  </si>
  <si>
    <t>Øvrig tid i                          cmin</t>
  </si>
  <si>
    <t>Øvrig tid i sekund</t>
  </si>
  <si>
    <t>Vurdert</t>
  </si>
  <si>
    <t>0-10 %</t>
  </si>
  <si>
    <t>Min</t>
  </si>
  <si>
    <t>10-20 %</t>
  </si>
  <si>
    <t>Middels</t>
  </si>
  <si>
    <t>20-33 %</t>
  </si>
  <si>
    <t>Max</t>
  </si>
  <si>
    <t>33-50 %</t>
  </si>
  <si>
    <t>ikke definert</t>
  </si>
  <si>
    <t xml:space="preserve"> &gt; 50 %</t>
  </si>
  <si>
    <t>Tabell for overflatestruktur</t>
  </si>
  <si>
    <t>K2 = Kostant etter lassbærerstørrelse</t>
  </si>
  <si>
    <t>Maskinstør-relse</t>
  </si>
  <si>
    <r>
      <t>T</t>
    </r>
    <r>
      <rPr>
        <sz val="8"/>
        <color theme="1"/>
        <rFont val="Cambria"/>
        <family val="1"/>
      </rPr>
      <t>4</t>
    </r>
    <r>
      <rPr>
        <sz val="11"/>
        <color theme="1"/>
        <rFont val="Cambria"/>
        <family val="1"/>
      </rPr>
      <t xml:space="preserve"> variabler</t>
    </r>
  </si>
  <si>
    <t xml:space="preserve">Liten </t>
  </si>
  <si>
    <t>Foryngelseshogst</t>
  </si>
  <si>
    <t>Klasse</t>
  </si>
  <si>
    <t>Hinderhøyde</t>
  </si>
  <si>
    <t>Tynning</t>
  </si>
  <si>
    <t>H20</t>
  </si>
  <si>
    <t>10-30 cm</t>
  </si>
  <si>
    <t>Stor</t>
  </si>
  <si>
    <t>H40</t>
  </si>
  <si>
    <t>30-50 cm</t>
  </si>
  <si>
    <t>H60</t>
  </si>
  <si>
    <t>50-70 cm</t>
  </si>
  <si>
    <t>H80</t>
  </si>
  <si>
    <t>70-90 cm</t>
  </si>
  <si>
    <t>Antall hinder</t>
  </si>
  <si>
    <t>Beskrivelse</t>
  </si>
  <si>
    <t>Gj,snitt avstand</t>
  </si>
  <si>
    <t>Antall hinder /daa</t>
  </si>
  <si>
    <t>Svært få</t>
  </si>
  <si>
    <t>50 - 16 m</t>
  </si>
  <si>
    <t xml:space="preserve">0,4 - 4     </t>
  </si>
  <si>
    <t xml:space="preserve">Få </t>
  </si>
  <si>
    <t>16 - 5 m</t>
  </si>
  <si>
    <t>4 - 40</t>
  </si>
  <si>
    <t xml:space="preserve">Mange </t>
  </si>
  <si>
    <t xml:space="preserve">5 - 1,6 m </t>
  </si>
  <si>
    <t>40 - 400</t>
  </si>
  <si>
    <t>Svært mange</t>
  </si>
  <si>
    <t>&lt; 1,6 m</t>
  </si>
  <si>
    <t xml:space="preserve">     &gt; 400</t>
  </si>
  <si>
    <t>(samme tabell; - som bilde til høyre og digital til høyre)</t>
  </si>
  <si>
    <t>Høydeklasser</t>
  </si>
  <si>
    <t>Overflatestruktur-</t>
  </si>
  <si>
    <t>klasser</t>
  </si>
  <si>
    <t>Få</t>
  </si>
  <si>
    <t xml:space="preserve">1. Meget gode </t>
  </si>
  <si>
    <t>kjøreforhold</t>
  </si>
  <si>
    <t>Mange</t>
  </si>
  <si>
    <t>Ingen</t>
  </si>
  <si>
    <t>2. Gode kjøreforhold</t>
  </si>
  <si>
    <t xml:space="preserve">Svært </t>
  </si>
  <si>
    <t>3. Middels gode</t>
  </si>
  <si>
    <t>mange</t>
  </si>
  <si>
    <t>4. Dårlige kjøreforhold</t>
  </si>
  <si>
    <t>Alt terreng vanskeligere enn klasse 4</t>
  </si>
  <si>
    <t xml:space="preserve">             Ingen høydeklasse </t>
  </si>
  <si>
    <t>6. Traktorveier</t>
  </si>
  <si>
    <t>Bedømmelse av overfl. struktur innenfor sirkel (diam.=11,3 m).</t>
  </si>
  <si>
    <t xml:space="preserve">1. Meget gode kjøreforhold: </t>
  </si>
  <si>
    <t>Meget jevnt terreng med svært få hinder over 30 cm.</t>
  </si>
  <si>
    <t xml:space="preserve">2. Gode kjøreforhold: </t>
  </si>
  <si>
    <t>Svært få hinder over 50 cm. Hinder over 70 cm kan forekomme.</t>
  </si>
  <si>
    <t xml:space="preserve">3. Middels gode kjøreforhold:  </t>
  </si>
  <si>
    <t>Svært mange mindre hinder. De fleste er mindre enn 40 cm.</t>
  </si>
  <si>
    <t>Få store hinder. Hinder over 70 cm kan forekomme.</t>
  </si>
  <si>
    <t>4. Dårlige kjøreforhold:</t>
  </si>
  <si>
    <t>Svært mange små hinder. Mange mellomstore og store hinder. Hinder</t>
  </si>
  <si>
    <t>på 50-70 cm kan forekomme.</t>
  </si>
  <si>
    <t>5. Svært dårlige kjøreforhold</t>
  </si>
  <si>
    <t>Alt terreng vaskeligere enn klasse 4</t>
  </si>
  <si>
    <t>&gt; 400</t>
  </si>
  <si>
    <t>400 - 40</t>
  </si>
  <si>
    <t>40 - 4</t>
  </si>
  <si>
    <t>4 - 0,4</t>
  </si>
  <si>
    <t>6. Traktorvei</t>
  </si>
  <si>
    <t>Ingen klassifisering</t>
  </si>
  <si>
    <t>Kjørelengde</t>
  </si>
  <si>
    <t>─  Bæreevne</t>
  </si>
  <si>
    <t xml:space="preserve">─  Kjørelengde </t>
  </si>
  <si>
    <t>─  Overflatestruktur</t>
  </si>
  <si>
    <t xml:space="preserve">─  Helning </t>
  </si>
  <si>
    <t>─  Snømengde</t>
  </si>
  <si>
    <t>─  Bygge traktorvei (øke hastigheten)</t>
  </si>
  <si>
    <t>Aktuelle tiltak:</t>
  </si>
  <si>
    <t>─  Bygge bilvei (redusere driftsveilengden)</t>
  </si>
  <si>
    <r>
      <t xml:space="preserve">─  </t>
    </r>
    <r>
      <rPr>
        <sz val="14"/>
        <color theme="1"/>
        <rFont val="Franklin Gothic Medium"/>
        <family val="2"/>
        <scheme val="minor"/>
      </rPr>
      <t>(øke bæreevnen)</t>
    </r>
  </si>
  <si>
    <t xml:space="preserve">─  Klopplegge / bygge midlertidige bruer </t>
  </si>
  <si>
    <t>─  Snøpakke driftsveien</t>
  </si>
  <si>
    <t>Overflatestruktur:</t>
  </si>
  <si>
    <t>Tall fra beregning</t>
  </si>
  <si>
    <t>Omregningsfaktorer</t>
  </si>
  <si>
    <t>Omregnet tidsbruk</t>
  </si>
  <si>
    <t xml:space="preserve">sekund/tre </t>
  </si>
  <si>
    <t xml:space="preserve">sekund/tre  </t>
  </si>
  <si>
    <t>Hogstmaskin</t>
  </si>
  <si>
    <t>Lassbærer</t>
  </si>
  <si>
    <t>G0-timer</t>
  </si>
  <si>
    <t>G15-timer</t>
  </si>
  <si>
    <t>LASSBÆRER</t>
  </si>
  <si>
    <r>
      <t>T</t>
    </r>
    <r>
      <rPr>
        <sz val="8"/>
        <color theme="1"/>
        <rFont val="Franklin Gothic Medium"/>
        <family val="2"/>
        <scheme val="minor"/>
      </rPr>
      <t>4</t>
    </r>
    <r>
      <rPr>
        <sz val="9"/>
        <color theme="1"/>
        <rFont val="Franklin Gothic Medium"/>
        <family val="2"/>
        <scheme val="minor"/>
      </rPr>
      <t xml:space="preserve">   Terminaltid</t>
    </r>
  </si>
  <si>
    <r>
      <t>T</t>
    </r>
    <r>
      <rPr>
        <sz val="8"/>
        <color theme="1"/>
        <rFont val="Franklin Gothic Medium"/>
        <family val="2"/>
        <scheme val="minor"/>
      </rPr>
      <t>51</t>
    </r>
    <r>
      <rPr>
        <sz val="9"/>
        <color theme="1"/>
        <rFont val="Franklin Gothic Medium"/>
        <family val="2"/>
        <scheme val="minor"/>
      </rPr>
      <t xml:space="preserve">   Kjøring i terrenget</t>
    </r>
  </si>
  <si>
    <r>
      <t>Til G</t>
    </r>
    <r>
      <rPr>
        <i/>
        <sz val="8"/>
        <color theme="1"/>
        <rFont val="Franklin Gothic Medium"/>
        <family val="2"/>
        <scheme val="minor"/>
      </rPr>
      <t>0</t>
    </r>
    <r>
      <rPr>
        <i/>
        <sz val="11"/>
        <color theme="1"/>
        <rFont val="Franklin Gothic Medium"/>
        <family val="2"/>
        <scheme val="minor"/>
      </rPr>
      <t>-timer:</t>
    </r>
  </si>
  <si>
    <r>
      <t>T</t>
    </r>
    <r>
      <rPr>
        <sz val="8"/>
        <color theme="1"/>
        <rFont val="Franklin Gothic Medium"/>
        <family val="2"/>
        <scheme val="minor"/>
      </rPr>
      <t>52</t>
    </r>
    <r>
      <rPr>
        <sz val="9"/>
        <color theme="1"/>
        <rFont val="Franklin Gothic Medium"/>
        <family val="2"/>
        <scheme val="minor"/>
      </rPr>
      <t xml:space="preserve">   Kjøring på traktor- eller driftsveg</t>
    </r>
  </si>
  <si>
    <r>
      <t>T</t>
    </r>
    <r>
      <rPr>
        <sz val="8"/>
        <color theme="1"/>
        <rFont val="Franklin Gothic Medium"/>
        <family val="2"/>
        <scheme val="minor"/>
      </rPr>
      <t>6</t>
    </r>
    <r>
      <rPr>
        <sz val="9"/>
        <color theme="1"/>
        <rFont val="Franklin Gothic Medium"/>
        <family val="2"/>
        <scheme val="minor"/>
      </rPr>
      <t xml:space="preserve">   Sortimenttid</t>
    </r>
  </si>
  <si>
    <r>
      <t>T</t>
    </r>
    <r>
      <rPr>
        <sz val="8"/>
        <color theme="1"/>
        <rFont val="Franklin Gothic Medium"/>
        <family val="2"/>
        <scheme val="minor"/>
      </rPr>
      <t xml:space="preserve">7 </t>
    </r>
    <r>
      <rPr>
        <sz val="9"/>
        <color theme="1"/>
        <rFont val="Franklin Gothic Medium"/>
        <family val="2"/>
        <scheme val="minor"/>
      </rPr>
      <t xml:space="preserve"> Sortering</t>
    </r>
  </si>
  <si>
    <r>
      <t>T</t>
    </r>
    <r>
      <rPr>
        <sz val="8"/>
        <color theme="1"/>
        <rFont val="Franklin Gothic Medium"/>
        <family val="2"/>
        <scheme val="minor"/>
      </rPr>
      <t xml:space="preserve">8  </t>
    </r>
    <r>
      <rPr>
        <sz val="9"/>
        <color theme="1"/>
        <rFont val="Franklin Gothic Medium"/>
        <family val="2"/>
        <scheme val="minor"/>
      </rPr>
      <t>Øvrig tid</t>
    </r>
  </si>
  <si>
    <t>SUM produksjon sekunder/tre</t>
  </si>
  <si>
    <t>SUM produksjon m³/time</t>
  </si>
  <si>
    <t>Terreng ++</t>
  </si>
  <si>
    <t>Traktorvei ++</t>
  </si>
  <si>
    <t>Terreng 1 m</t>
  </si>
  <si>
    <t>Traktorvei 1 m</t>
  </si>
  <si>
    <t>m³/time</t>
  </si>
  <si>
    <t>Differanse</t>
  </si>
  <si>
    <t>Forutsetninger:</t>
  </si>
  <si>
    <t>Lasstørrelse:</t>
  </si>
  <si>
    <t>Timekostnad lassbærer:</t>
  </si>
  <si>
    <t xml:space="preserve"> m³ </t>
  </si>
  <si>
    <t>kr/m³</t>
  </si>
  <si>
    <t>Timekostnad lassbærer</t>
  </si>
  <si>
    <t xml:space="preserve">Meget god </t>
  </si>
  <si>
    <t>God</t>
  </si>
  <si>
    <t>Middels god</t>
  </si>
  <si>
    <t>Dårlig</t>
  </si>
  <si>
    <t>m³/lass</t>
  </si>
  <si>
    <t>Helning:</t>
  </si>
  <si>
    <t>Hva koster terrengtransport?</t>
  </si>
  <si>
    <t>Alternativ 1</t>
  </si>
  <si>
    <t>Alternativ 2</t>
  </si>
  <si>
    <r>
      <t xml:space="preserve"> kr pr G</t>
    </r>
    <r>
      <rPr>
        <vertAlign val="subscript"/>
        <sz val="14"/>
        <color theme="1"/>
        <rFont val="Franklin Gothic Medium"/>
        <family val="2"/>
        <scheme val="minor"/>
      </rPr>
      <t>15</t>
    </r>
    <r>
      <rPr>
        <sz val="14"/>
        <color theme="1"/>
        <rFont val="Franklin Gothic Medium"/>
        <family val="2"/>
        <scheme val="minor"/>
      </rPr>
      <t>-time</t>
    </r>
  </si>
  <si>
    <t>Transportavstand:</t>
  </si>
  <si>
    <r>
      <t xml:space="preserve">Kostnad med framkjøring; - </t>
    </r>
    <r>
      <rPr>
        <u/>
        <sz val="20"/>
        <color theme="3"/>
        <rFont val="Franklin Gothic Medium"/>
        <family val="2"/>
        <scheme val="major"/>
      </rPr>
      <t>ikke</t>
    </r>
    <r>
      <rPr>
        <sz val="20"/>
        <color theme="3"/>
        <rFont val="Franklin Gothic Medium"/>
        <family val="2"/>
        <scheme val="major"/>
      </rPr>
      <t xml:space="preserve"> på- og avlessing</t>
    </r>
  </si>
  <si>
    <t>Kostnad:</t>
  </si>
  <si>
    <t>Versjon 3.0</t>
  </si>
  <si>
    <t>Dato: 10.02.2020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</si>
</sst>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&quot;$&quot;#,##0"/>
    <numFmt numFmtId="165" formatCode="0.0"/>
    <numFmt numFmtId="166" formatCode="_ * #,##0_ ;_ * \-#,##0_ ;_ * &quot;-&quot;??_ ;_ @_ "/>
  </numFmts>
  <fonts count="104">
    <font>
      <sz val="9"/>
      <color theme="1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sz val="16"/>
      <color theme="1"/>
      <name val="Franklin Gothic Medium"/>
      <family val="2"/>
      <scheme val="minor"/>
    </font>
    <font>
      <sz val="45"/>
      <color theme="1"/>
      <name val="Franklin Gothic Medium"/>
      <family val="2"/>
      <scheme val="minor"/>
    </font>
    <font>
      <sz val="26"/>
      <color theme="3"/>
      <name val="Franklin Gothic Medium"/>
      <family val="2"/>
      <scheme val="major"/>
    </font>
    <font>
      <sz val="14"/>
      <color theme="3"/>
      <name val="Franklin Gothic Medium"/>
      <family val="2"/>
      <scheme val="major"/>
    </font>
    <font>
      <sz val="11"/>
      <color theme="3"/>
      <name val="Franklin Gothic Medium"/>
      <family val="2"/>
      <scheme val="major"/>
    </font>
    <font>
      <sz val="24"/>
      <color theme="3"/>
      <name val="Franklin Gothic Medium"/>
      <family val="2"/>
      <scheme val="major"/>
    </font>
    <font>
      <sz val="9"/>
      <color theme="1"/>
      <name val="Franklin Gothic Medium"/>
      <family val="2"/>
      <scheme val="minor"/>
    </font>
    <font>
      <sz val="9"/>
      <name val="Franklin Gothic Medium"/>
      <family val="3"/>
      <charset val="136"/>
      <scheme val="minor"/>
    </font>
    <font>
      <sz val="20"/>
      <color theme="1"/>
      <name val="Franklin Gothic Medium"/>
      <family val="2"/>
      <scheme val="minor"/>
    </font>
    <font>
      <sz val="16"/>
      <color theme="3"/>
      <name val="Franklin Gothic Medium"/>
      <family val="2"/>
      <scheme val="minor"/>
    </font>
    <font>
      <sz val="20"/>
      <color theme="3"/>
      <name val="Franklin Gothic Medium"/>
      <family val="2"/>
      <scheme val="major"/>
    </font>
    <font>
      <sz val="20"/>
      <color theme="3"/>
      <name val="Franklin Gothic Medium"/>
      <family val="2"/>
      <scheme val="minor"/>
    </font>
    <font>
      <sz val="16"/>
      <color theme="3"/>
      <name val="Franklin Gothic Medium"/>
      <family val="2"/>
      <scheme val="major"/>
    </font>
    <font>
      <sz val="11"/>
      <color theme="0"/>
      <name val="Franklin Gothic Medium"/>
      <family val="2"/>
      <scheme val="minor"/>
    </font>
    <font>
      <sz val="11"/>
      <color theme="0"/>
      <name val="Inherit"/>
    </font>
    <font>
      <sz val="11"/>
      <color rgb="FF333333"/>
      <name val="Inherit"/>
    </font>
    <font>
      <sz val="11"/>
      <color rgb="FFDDDDDD"/>
      <name val="Arial"/>
      <family val="2"/>
    </font>
    <font>
      <sz val="26"/>
      <color theme="0"/>
      <name val="Franklin Gothic Medium"/>
      <family val="2"/>
      <scheme val="minor"/>
    </font>
    <font>
      <b/>
      <sz val="28"/>
      <color theme="0"/>
      <name val="Franklin Gothic Medium"/>
      <family val="2"/>
      <scheme val="minor"/>
    </font>
    <font>
      <sz val="36"/>
      <color theme="0"/>
      <name val="Franklin Gothic Medium"/>
      <family val="2"/>
      <scheme val="minor"/>
    </font>
    <font>
      <b/>
      <sz val="12"/>
      <color theme="0"/>
      <name val="Franklin Gothic Medium"/>
      <family val="2"/>
      <scheme val="minor"/>
    </font>
    <font>
      <sz val="14"/>
      <color theme="1"/>
      <name val="Franklin Gothic Medium"/>
      <family val="2"/>
      <scheme val="minor"/>
    </font>
    <font>
      <b/>
      <sz val="27"/>
      <color theme="1" tint="0.14999847407452621"/>
      <name val="Inherit"/>
    </font>
    <font>
      <i/>
      <sz val="11"/>
      <color rgb="FF7B59F9"/>
      <name val="Franklin Gothic Medium"/>
      <family val="2"/>
      <scheme val="minor"/>
    </font>
    <font>
      <i/>
      <u/>
      <sz val="11"/>
      <color rgb="FF7B59F9"/>
      <name val="Inherit"/>
    </font>
    <font>
      <i/>
      <sz val="11"/>
      <color rgb="FF7B59F9"/>
      <name val="Inherit"/>
    </font>
    <font>
      <sz val="8"/>
      <color theme="6"/>
      <name val="Franklin Gothic Medium"/>
      <family val="2"/>
      <scheme val="minor"/>
    </font>
    <font>
      <sz val="12"/>
      <color indexed="81"/>
      <name val="Tahoma"/>
      <family val="2"/>
    </font>
    <font>
      <sz val="16"/>
      <color theme="3"/>
      <name val="Webdings"/>
      <family val="1"/>
      <charset val="2"/>
    </font>
    <font>
      <b/>
      <sz val="11"/>
      <color rgb="FF3F3F3F"/>
      <name val="Franklin Gothic Medium"/>
      <family val="2"/>
      <scheme val="minor"/>
    </font>
    <font>
      <sz val="16"/>
      <color theme="1" tint="0.34998626667073579"/>
      <name val="Webdings"/>
      <family val="1"/>
      <charset val="2"/>
    </font>
    <font>
      <b/>
      <sz val="16"/>
      <color rgb="FF3F3F3F"/>
      <name val="Franklin Gothic Medium"/>
      <family val="2"/>
      <scheme val="minor"/>
    </font>
    <font>
      <vertAlign val="subscript"/>
      <sz val="36"/>
      <color theme="1"/>
      <name val="Franklin Gothic Medium"/>
      <family val="2"/>
      <scheme val="minor"/>
    </font>
    <font>
      <b/>
      <sz val="14"/>
      <color theme="1"/>
      <name val="Franklin Gothic Medium"/>
      <family val="2"/>
      <scheme val="minor"/>
    </font>
    <font>
      <sz val="14"/>
      <color theme="7" tint="0.79998168889431442"/>
      <name val="Franklin Gothic Medium"/>
      <family val="2"/>
      <scheme val="minor"/>
    </font>
    <font>
      <b/>
      <sz val="12"/>
      <color indexed="81"/>
      <name val="Tahoma"/>
      <family val="2"/>
    </font>
    <font>
      <b/>
      <sz val="11"/>
      <color theme="0"/>
      <name val="Franklin Gothic Medium"/>
      <family val="2"/>
      <scheme val="minor"/>
    </font>
    <font>
      <b/>
      <sz val="11"/>
      <color theme="1"/>
      <name val="Franklin Gothic Medium"/>
      <family val="2"/>
      <scheme val="minor"/>
    </font>
    <font>
      <sz val="9"/>
      <color indexed="81"/>
      <name val="Tahoma"/>
      <family val="2"/>
    </font>
    <font>
      <u/>
      <sz val="9"/>
      <color theme="10"/>
      <name val="Franklin Gothic Medium"/>
      <family val="2"/>
      <scheme val="minor"/>
    </font>
    <font>
      <b/>
      <sz val="18"/>
      <color rgb="FF002060"/>
      <name val="Verdana"/>
      <family val="2"/>
    </font>
    <font>
      <b/>
      <sz val="18"/>
      <color theme="1"/>
      <name val="Franklin Gothic Medium"/>
      <family val="2"/>
      <scheme val="minor"/>
    </font>
    <font>
      <sz val="18"/>
      <color theme="0"/>
      <name val="Franklin Gothic Medium"/>
      <family val="2"/>
      <scheme val="minor"/>
    </font>
    <font>
      <sz val="18"/>
      <color theme="1"/>
      <name val="Franklin Gothic Medium"/>
      <family val="2"/>
      <scheme val="minor"/>
    </font>
    <font>
      <b/>
      <sz val="12"/>
      <color theme="1"/>
      <name val="Franklin Gothic Medium"/>
      <family val="2"/>
      <scheme val="minor"/>
    </font>
    <font>
      <b/>
      <sz val="16"/>
      <color theme="1"/>
      <name val="Franklin Gothic Medium"/>
      <family val="2"/>
      <scheme val="minor"/>
    </font>
    <font>
      <b/>
      <i/>
      <sz val="12"/>
      <color theme="1"/>
      <name val="Franklin Gothic Medium"/>
      <family val="2"/>
      <scheme val="minor"/>
    </font>
    <font>
      <b/>
      <sz val="11"/>
      <color rgb="FFFF0000"/>
      <name val="Franklin Gothic Medium"/>
      <family val="2"/>
      <scheme val="minor"/>
    </font>
    <font>
      <b/>
      <sz val="16"/>
      <color rgb="FFFF0000"/>
      <name val="Franklin Gothic Medium"/>
      <family val="2"/>
      <scheme val="minor"/>
    </font>
    <font>
      <sz val="11"/>
      <color theme="1"/>
      <name val="Franklin Gothic Medium"/>
      <family val="1"/>
      <scheme val="major"/>
    </font>
    <font>
      <i/>
      <sz val="11"/>
      <color theme="1"/>
      <name val="Franklin Gothic Medium"/>
      <family val="2"/>
      <scheme val="minor"/>
    </font>
    <font>
      <b/>
      <vertAlign val="subscript"/>
      <sz val="12"/>
      <color theme="1"/>
      <name val="Franklin Gothic Medium"/>
      <family val="2"/>
      <scheme val="minor"/>
    </font>
    <font>
      <sz val="8"/>
      <color theme="1"/>
      <name val="Franklin Gothic Medium"/>
      <family val="2"/>
      <scheme val="minor"/>
    </font>
    <font>
      <sz val="11"/>
      <color theme="1"/>
      <name val="Symbol"/>
      <family val="1"/>
      <charset val="2"/>
    </font>
    <font>
      <i/>
      <sz val="12"/>
      <color theme="1"/>
      <name val="Franklin Gothic Medium"/>
      <family val="2"/>
      <scheme val="minor"/>
    </font>
    <font>
      <u/>
      <sz val="11"/>
      <color theme="1"/>
      <name val="Franklin Gothic Medium"/>
      <family val="2"/>
      <scheme val="minor"/>
    </font>
    <font>
      <i/>
      <sz val="10"/>
      <color theme="1"/>
      <name val="Cambria"/>
      <family val="1"/>
    </font>
    <font>
      <sz val="10"/>
      <color indexed="81"/>
      <name val="Tahoma"/>
      <family val="2"/>
    </font>
    <font>
      <b/>
      <sz val="22"/>
      <color rgb="FF002060"/>
      <name val="Verdana"/>
      <family val="2"/>
    </font>
    <font>
      <sz val="11"/>
      <color theme="1"/>
      <name val="Cambria"/>
      <family val="1"/>
    </font>
    <font>
      <sz val="10"/>
      <color indexed="12"/>
      <name val="Arial"/>
      <family val="2"/>
    </font>
    <font>
      <sz val="8"/>
      <color theme="1"/>
      <name val="Cambria"/>
      <family val="1"/>
    </font>
    <font>
      <b/>
      <sz val="10"/>
      <name val="Arial"/>
      <family val="2"/>
    </font>
    <font>
      <sz val="12"/>
      <color indexed="12"/>
      <name val="Arial"/>
      <family val="2"/>
    </font>
    <font>
      <sz val="11"/>
      <color indexed="12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b/>
      <sz val="11"/>
      <color indexed="9"/>
      <name val="Franklin Gothic Medium"/>
      <family val="2"/>
      <scheme val="minor"/>
    </font>
    <font>
      <b/>
      <sz val="14"/>
      <color theme="0"/>
      <name val="Franklin Gothic Medium"/>
      <family val="2"/>
      <scheme val="minor"/>
    </font>
    <font>
      <i/>
      <sz val="8"/>
      <color theme="1"/>
      <name val="Franklin Gothic Medium"/>
      <family val="2"/>
      <scheme val="minor"/>
    </font>
    <font>
      <b/>
      <i/>
      <sz val="11"/>
      <color theme="1"/>
      <name val="Franklin Gothic Medium"/>
      <family val="2"/>
      <scheme val="minor"/>
    </font>
    <font>
      <b/>
      <sz val="10"/>
      <color theme="1"/>
      <name val="Franklin Gothic Medium"/>
      <family val="2"/>
      <scheme val="minor"/>
    </font>
    <font>
      <b/>
      <sz val="6"/>
      <color indexed="9"/>
      <name val="Franklin Gothic Medium"/>
      <family val="2"/>
      <scheme val="minor"/>
    </font>
    <font>
      <b/>
      <sz val="6"/>
      <color indexed="9"/>
      <name val="Arial"/>
      <family val="2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sz val="6"/>
      <color indexed="9"/>
      <name val="Arial"/>
      <family val="2"/>
    </font>
    <font>
      <b/>
      <sz val="20"/>
      <color indexed="42"/>
      <name val="Calibri"/>
      <family val="2"/>
    </font>
    <font>
      <b/>
      <sz val="16"/>
      <color indexed="13"/>
      <name val="Arial"/>
      <family val="2"/>
    </font>
    <font>
      <b/>
      <sz val="16"/>
      <color indexed="43"/>
      <name val="Arial"/>
      <family val="2"/>
    </font>
    <font>
      <sz val="16"/>
      <color indexed="48"/>
      <name val="Arial"/>
      <family val="2"/>
    </font>
    <font>
      <b/>
      <sz val="16"/>
      <color indexed="9"/>
      <name val="Calibri"/>
      <family val="2"/>
    </font>
    <font>
      <b/>
      <sz val="6"/>
      <color indexed="9"/>
      <name val="Calibri"/>
      <family val="2"/>
    </font>
    <font>
      <b/>
      <sz val="16"/>
      <color rgb="FFFA7D00"/>
      <name val="Franklin Gothic Medium"/>
      <family val="2"/>
      <scheme val="minor"/>
    </font>
    <font>
      <u/>
      <sz val="12"/>
      <color indexed="81"/>
      <name val="Tahoma"/>
      <family val="2"/>
    </font>
    <font>
      <sz val="8"/>
      <color indexed="81"/>
      <name val="Tahoma"/>
      <family val="2"/>
    </font>
    <font>
      <sz val="6"/>
      <color indexed="81"/>
      <name val="Tahoma"/>
      <family val="2"/>
    </font>
    <font>
      <sz val="12"/>
      <color indexed="42"/>
      <name val="Tahoma"/>
      <family val="2"/>
    </font>
    <font>
      <b/>
      <sz val="6"/>
      <color indexed="81"/>
      <name val="Tahoma"/>
      <family val="2"/>
    </font>
    <font>
      <vertAlign val="subscript"/>
      <sz val="36"/>
      <color rgb="FFFF0000"/>
      <name val="Franklin Gothic Medium"/>
      <family val="2"/>
      <scheme val="minor"/>
    </font>
    <font>
      <b/>
      <sz val="11"/>
      <color indexed="81"/>
      <name val="Tahoma"/>
      <family val="2"/>
    </font>
    <font>
      <b/>
      <i/>
      <sz val="11"/>
      <color indexed="81"/>
      <name val="Tahoma"/>
      <family val="2"/>
    </font>
    <font>
      <b/>
      <sz val="11"/>
      <color indexed="26"/>
      <name val="Tahoma"/>
      <family val="2"/>
    </font>
    <font>
      <vertAlign val="subscript"/>
      <sz val="14"/>
      <color theme="1"/>
      <name val="Franklin Gothic Medium"/>
      <family val="2"/>
      <scheme val="minor"/>
    </font>
    <font>
      <sz val="11"/>
      <color indexed="81"/>
      <name val="Tahoma"/>
      <family val="2"/>
    </font>
    <font>
      <sz val="11"/>
      <color indexed="43"/>
      <name val="Tahoma"/>
      <family val="2"/>
    </font>
    <font>
      <sz val="6"/>
      <color indexed="43"/>
      <name val="Tahoma"/>
      <family val="2"/>
    </font>
    <font>
      <u/>
      <sz val="20"/>
      <color theme="3"/>
      <name val="Franklin Gothic Medium"/>
      <family val="2"/>
      <scheme val="major"/>
    </font>
  </fonts>
  <fills count="2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30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7"/>
      </bottom>
      <diagonal/>
    </border>
    <border>
      <left/>
      <right style="mediumDashed">
        <color theme="7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7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499984740745262"/>
      </left>
      <right style="thick">
        <color theme="0" tint="-4.9989318521683403E-2"/>
      </right>
      <top style="thick">
        <color theme="0" tint="-0.499984740745262"/>
      </top>
      <bottom style="thick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1" tint="0.3499862666707357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medium">
        <color theme="1" tint="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theme="1" tint="0.34998626667073579"/>
      </left>
      <right/>
      <top/>
      <bottom/>
      <diagonal/>
    </border>
    <border>
      <left style="medium">
        <color theme="1" tint="0.3499862666707357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0.34998626667073579"/>
      </left>
      <right/>
      <top/>
      <bottom style="thin">
        <color indexed="64"/>
      </bottom>
      <diagonal/>
    </border>
    <border>
      <left/>
      <right style="double">
        <color theme="1" tint="0.34998626667073579"/>
      </right>
      <top/>
      <bottom style="thin">
        <color indexed="64"/>
      </bottom>
      <diagonal/>
    </border>
    <border>
      <left/>
      <right style="medium">
        <color theme="1" tint="0.34998626667073579"/>
      </right>
      <top style="thin">
        <color indexed="64"/>
      </top>
      <bottom style="thin">
        <color indexed="64"/>
      </bottom>
      <diagonal/>
    </border>
    <border>
      <left style="medium">
        <color theme="1" tint="0.34998626667073579"/>
      </left>
      <right/>
      <top style="thin">
        <color indexed="64"/>
      </top>
      <bottom/>
      <diagonal/>
    </border>
    <border>
      <left/>
      <right style="medium">
        <color theme="1" tint="0.34998626667073579"/>
      </right>
      <top style="thin">
        <color indexed="64"/>
      </top>
      <bottom/>
      <diagonal/>
    </border>
    <border>
      <left/>
      <right style="medium">
        <color theme="1" tint="0.34998626667073579"/>
      </right>
      <top/>
      <bottom style="thin">
        <color indexed="64"/>
      </bottom>
      <diagonal/>
    </border>
    <border>
      <left style="medium">
        <color theme="1" tint="0.34998626667073579"/>
      </left>
      <right/>
      <top style="thin">
        <color indexed="64"/>
      </top>
      <bottom style="medium">
        <color theme="1" tint="0.34998626667073579"/>
      </bottom>
      <diagonal/>
    </border>
    <border>
      <left/>
      <right/>
      <top style="thin">
        <color indexed="64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2" borderId="0"/>
    <xf numFmtId="0" fontId="10" fillId="0" borderId="0" applyNumberFormat="0" applyFill="0" applyBorder="0" applyAlignment="0" applyProtection="0"/>
    <xf numFmtId="0" fontId="8" fillId="0" borderId="0" applyNumberFormat="0" applyFill="0" applyBorder="0" applyProtection="0">
      <alignment horizontal="left" indent="2"/>
    </xf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1" fillId="0" borderId="4">
      <alignment horizontal="left" vertical="center"/>
    </xf>
    <xf numFmtId="0" fontId="34" fillId="7" borderId="5" applyNumberFormat="0" applyAlignment="0" applyProtection="0"/>
    <xf numFmtId="0" fontId="18" fillId="8" borderId="0" applyNumberFormat="0" applyBorder="0" applyAlignment="0" applyProtection="0"/>
    <xf numFmtId="0" fontId="44" fillId="2" borderId="0" applyNumberFormat="0" applyFill="0" applyBorder="0" applyAlignment="0" applyProtection="0"/>
  </cellStyleXfs>
  <cellXfs count="418">
    <xf numFmtId="0" fontId="0" fillId="2" borderId="0" xfId="0"/>
    <xf numFmtId="0" fontId="3" fillId="5" borderId="0" xfId="0" applyFont="1" applyFill="1" applyProtection="1"/>
    <xf numFmtId="0" fontId="3" fillId="2" borderId="0" xfId="0" applyFont="1" applyProtection="1"/>
    <xf numFmtId="0" fontId="18" fillId="5" borderId="0" xfId="0" applyFont="1" applyFill="1" applyProtection="1"/>
    <xf numFmtId="0" fontId="22" fillId="5" borderId="0" xfId="1" applyFont="1" applyFill="1" applyBorder="1" applyAlignment="1" applyProtection="1">
      <alignment vertical="center"/>
    </xf>
    <xf numFmtId="0" fontId="23" fillId="5" borderId="0" xfId="1" applyFont="1" applyFill="1" applyBorder="1" applyProtection="1"/>
    <xf numFmtId="0" fontId="24" fillId="5" borderId="0" xfId="1" applyFont="1" applyFill="1" applyBorder="1" applyProtection="1"/>
    <xf numFmtId="0" fontId="3" fillId="4" borderId="0" xfId="0" applyFont="1" applyFill="1" applyBorder="1" applyProtection="1"/>
    <xf numFmtId="0" fontId="0" fillId="2" borderId="0" xfId="0" applyProtection="1"/>
    <xf numFmtId="0" fontId="26" fillId="2" borderId="0" xfId="0" applyFont="1" applyAlignment="1" applyProtection="1">
      <alignment horizontal="left" indent="1"/>
    </xf>
    <xf numFmtId="0" fontId="26" fillId="2" borderId="0" xfId="0" applyFont="1" applyProtection="1"/>
    <xf numFmtId="0" fontId="27" fillId="3" borderId="0" xfId="0" applyFont="1" applyFill="1" applyBorder="1" applyProtection="1"/>
    <xf numFmtId="0" fontId="26" fillId="2" borderId="0" xfId="0" applyFont="1" applyAlignment="1" applyProtection="1">
      <alignment horizontal="left" indent="3"/>
    </xf>
    <xf numFmtId="0" fontId="5" fillId="2" borderId="0" xfId="0" applyFont="1" applyAlignment="1" applyProtection="1">
      <alignment horizontal="left" indent="1"/>
    </xf>
    <xf numFmtId="0" fontId="0" fillId="2" borderId="0" xfId="0" applyBorder="1" applyProtection="1"/>
    <xf numFmtId="0" fontId="13" fillId="2" borderId="0" xfId="0" applyFont="1" applyBorder="1" applyProtection="1"/>
    <xf numFmtId="0" fontId="17" fillId="2" borderId="0" xfId="1" applyFont="1" applyFill="1" applyBorder="1" applyAlignment="1" applyProtection="1">
      <alignment horizontal="left" vertical="center"/>
    </xf>
    <xf numFmtId="0" fontId="13" fillId="2" borderId="0" xfId="0" applyFont="1" applyProtection="1"/>
    <xf numFmtId="0" fontId="0" fillId="2" borderId="0" xfId="0" applyFont="1" applyBorder="1" applyProtection="1"/>
    <xf numFmtId="0" fontId="17" fillId="2" borderId="0" xfId="1" applyFont="1" applyFill="1" applyAlignment="1" applyProtection="1">
      <alignment horizontal="center" vertical="center"/>
    </xf>
    <xf numFmtId="0" fontId="5" fillId="2" borderId="0" xfId="0" applyFont="1" applyProtection="1"/>
    <xf numFmtId="0" fontId="0" fillId="2" borderId="0" xfId="0" applyFont="1" applyProtection="1"/>
    <xf numFmtId="0" fontId="17" fillId="2" borderId="0" xfId="1" applyFont="1" applyFill="1" applyAlignment="1" applyProtection="1">
      <alignment horizontal="left" vertical="center"/>
    </xf>
    <xf numFmtId="0" fontId="13" fillId="2" borderId="1" xfId="0" applyFont="1" applyBorder="1" applyProtection="1"/>
    <xf numFmtId="0" fontId="15" fillId="2" borderId="1" xfId="1" applyFont="1" applyFill="1" applyBorder="1" applyAlignment="1" applyProtection="1">
      <alignment horizontal="left" vertical="center"/>
    </xf>
    <xf numFmtId="9" fontId="16" fillId="3" borderId="1" xfId="6" applyFont="1" applyFill="1" applyBorder="1" applyAlignment="1" applyProtection="1">
      <alignment horizontal="center" vertical="center"/>
    </xf>
    <xf numFmtId="0" fontId="0" fillId="2" borderId="1" xfId="0" applyFont="1" applyBorder="1" applyProtection="1"/>
    <xf numFmtId="0" fontId="0" fillId="2" borderId="1" xfId="0" applyBorder="1" applyProtection="1"/>
    <xf numFmtId="0" fontId="0" fillId="2" borderId="2" xfId="0" applyFont="1" applyBorder="1" applyProtection="1"/>
    <xf numFmtId="0" fontId="4" fillId="2" borderId="2" xfId="0" applyFont="1" applyBorder="1" applyAlignment="1" applyProtection="1">
      <alignment horizontal="left" indent="4"/>
    </xf>
    <xf numFmtId="164" fontId="6" fillId="2" borderId="2" xfId="0" applyNumberFormat="1" applyFont="1" applyBorder="1" applyAlignment="1" applyProtection="1">
      <alignment horizontal="center"/>
    </xf>
    <xf numFmtId="0" fontId="19" fillId="5" borderId="0" xfId="0" applyFont="1" applyFill="1" applyAlignment="1" applyProtection="1">
      <alignment vertical="top" wrapText="1"/>
    </xf>
    <xf numFmtId="0" fontId="20" fillId="5" borderId="0" xfId="0" applyFont="1" applyFill="1" applyAlignment="1" applyProtection="1">
      <alignment horizontal="left" vertical="top" wrapText="1"/>
    </xf>
    <xf numFmtId="0" fontId="21" fillId="5" borderId="0" xfId="0" applyFont="1" applyFill="1" applyProtection="1"/>
    <xf numFmtId="0" fontId="20" fillId="5" borderId="0" xfId="0" applyFont="1" applyFill="1" applyAlignment="1" applyProtection="1">
      <alignment vertical="top" wrapText="1"/>
    </xf>
    <xf numFmtId="0" fontId="0" fillId="2" borderId="0" xfId="0" applyFont="1" applyAlignment="1" applyProtection="1">
      <alignment horizontal="right" indent="1"/>
    </xf>
    <xf numFmtId="0" fontId="0" fillId="2" borderId="0" xfId="0" applyAlignment="1" applyProtection="1">
      <alignment horizontal="right" indent="1"/>
    </xf>
    <xf numFmtId="0" fontId="17" fillId="2" borderId="0" xfId="1" applyFont="1" applyFill="1" applyAlignment="1" applyProtection="1">
      <alignment horizontal="right" vertical="center" indent="1"/>
    </xf>
    <xf numFmtId="0" fontId="15" fillId="2" borderId="3" xfId="1" applyFont="1" applyFill="1" applyBorder="1" applyAlignment="1" applyProtection="1">
      <alignment horizontal="left" vertical="center"/>
    </xf>
    <xf numFmtId="0" fontId="5" fillId="2" borderId="0" xfId="0" applyFont="1" applyAlignment="1" applyProtection="1">
      <alignment horizontal="right" indent="1"/>
    </xf>
    <xf numFmtId="0" fontId="17" fillId="2" borderId="0" xfId="1" applyFont="1" applyFill="1" applyAlignment="1" applyProtection="1">
      <alignment vertical="center"/>
    </xf>
    <xf numFmtId="0" fontId="33" fillId="2" borderId="0" xfId="1" applyFont="1" applyFill="1" applyBorder="1" applyAlignment="1" applyProtection="1">
      <alignment horizontal="center" vertical="center"/>
    </xf>
    <xf numFmtId="0" fontId="35" fillId="2" borderId="0" xfId="1" applyFont="1" applyFill="1" applyBorder="1" applyAlignment="1" applyProtection="1">
      <alignment horizontal="center" vertical="center"/>
    </xf>
    <xf numFmtId="0" fontId="36" fillId="3" borderId="0" xfId="8" applyFont="1" applyFill="1" applyBorder="1" applyAlignment="1" applyProtection="1">
      <alignment horizontal="right" indent="1"/>
    </xf>
    <xf numFmtId="0" fontId="0" fillId="2" borderId="0" xfId="0" applyAlignment="1" applyProtection="1">
      <alignment horizontal="right"/>
    </xf>
    <xf numFmtId="0" fontId="26" fillId="2" borderId="0" xfId="0" applyFont="1" applyAlignment="1" applyProtection="1">
      <alignment vertical="top" wrapText="1"/>
    </xf>
    <xf numFmtId="0" fontId="38" fillId="2" borderId="0" xfId="0" applyFont="1" applyAlignment="1" applyProtection="1">
      <alignment horizontal="right" vertical="top"/>
    </xf>
    <xf numFmtId="1" fontId="14" fillId="6" borderId="16" xfId="6" applyNumberFormat="1" applyFont="1" applyFill="1" applyBorder="1" applyAlignment="1" applyProtection="1">
      <alignment horizontal="center" vertical="center"/>
      <protection locked="0"/>
    </xf>
    <xf numFmtId="0" fontId="45" fillId="9" borderId="0" xfId="4" applyFont="1" applyFill="1"/>
    <xf numFmtId="0" fontId="0" fillId="6" borderId="0" xfId="0" applyFill="1"/>
    <xf numFmtId="0" fontId="0" fillId="0" borderId="0" xfId="0" applyFill="1"/>
    <xf numFmtId="0" fontId="46" fillId="10" borderId="17" xfId="0" applyFont="1" applyFill="1" applyBorder="1" applyAlignment="1">
      <alignment horizontal="center" vertical="center"/>
    </xf>
    <xf numFmtId="0" fontId="46" fillId="10" borderId="18" xfId="9" applyFont="1" applyFill="1" applyBorder="1" applyAlignment="1">
      <alignment vertical="center"/>
    </xf>
    <xf numFmtId="0" fontId="47" fillId="10" borderId="18" xfId="9" applyFont="1" applyFill="1" applyBorder="1" applyAlignment="1"/>
    <xf numFmtId="0" fontId="47" fillId="10" borderId="19" xfId="9" applyFont="1" applyFill="1" applyBorder="1" applyAlignment="1"/>
    <xf numFmtId="0" fontId="48" fillId="11" borderId="0" xfId="0" applyFont="1" applyFill="1" applyAlignment="1"/>
    <xf numFmtId="0" fontId="46" fillId="10" borderId="17" xfId="0" applyFont="1" applyFill="1" applyBorder="1" applyAlignment="1">
      <alignment horizontal="center" vertical="top"/>
    </xf>
    <xf numFmtId="0" fontId="48" fillId="11" borderId="0" xfId="0" applyFont="1" applyFill="1" applyBorder="1" applyAlignment="1"/>
    <xf numFmtId="0" fontId="46" fillId="10" borderId="18" xfId="9" applyFont="1" applyFill="1" applyBorder="1" applyAlignment="1">
      <alignment horizontal="left" vertical="center"/>
    </xf>
    <xf numFmtId="166" fontId="0" fillId="10" borderId="18" xfId="5" applyNumberFormat="1" applyFont="1" applyFill="1" applyBorder="1" applyAlignment="1">
      <alignment vertical="center"/>
    </xf>
    <xf numFmtId="0" fontId="0" fillId="10" borderId="18" xfId="0" applyFill="1" applyBorder="1" applyAlignment="1">
      <alignment vertical="center"/>
    </xf>
    <xf numFmtId="0" fontId="0" fillId="10" borderId="19" xfId="0" applyFill="1" applyBorder="1"/>
    <xf numFmtId="0" fontId="49" fillId="10" borderId="7" xfId="0" applyFont="1" applyFill="1" applyBorder="1" applyAlignment="1">
      <alignment vertical="center"/>
    </xf>
    <xf numFmtId="0" fontId="0" fillId="10" borderId="0" xfId="0" applyFill="1" applyBorder="1"/>
    <xf numFmtId="166" fontId="0" fillId="10" borderId="0" xfId="5" applyNumberFormat="1" applyFont="1" applyFill="1" applyBorder="1"/>
    <xf numFmtId="0" fontId="0" fillId="10" borderId="8" xfId="0" applyFill="1" applyBorder="1"/>
    <xf numFmtId="0" fontId="0" fillId="11" borderId="0" xfId="0" applyFill="1"/>
    <xf numFmtId="0" fontId="0" fillId="11" borderId="0" xfId="0" applyFill="1" applyBorder="1"/>
    <xf numFmtId="0" fontId="46" fillId="10" borderId="7" xfId="0" applyFont="1" applyFill="1" applyBorder="1" applyAlignment="1">
      <alignment horizontal="center"/>
    </xf>
    <xf numFmtId="0" fontId="46" fillId="10" borderId="0" xfId="9" applyFont="1" applyFill="1" applyBorder="1" applyAlignment="1">
      <alignment horizontal="center"/>
    </xf>
    <xf numFmtId="0" fontId="52" fillId="10" borderId="0" xfId="0" applyFont="1" applyFill="1" applyBorder="1"/>
    <xf numFmtId="0" fontId="42" fillId="10" borderId="0" xfId="0" applyFont="1" applyFill="1" applyBorder="1" applyAlignment="1"/>
    <xf numFmtId="0" fontId="54" fillId="10" borderId="7" xfId="0" applyFont="1" applyFill="1" applyBorder="1" applyAlignment="1">
      <alignment horizontal="center" vertical="center"/>
    </xf>
    <xf numFmtId="0" fontId="55" fillId="10" borderId="0" xfId="0" applyFont="1" applyFill="1" applyBorder="1"/>
    <xf numFmtId="0" fontId="55" fillId="10" borderId="8" xfId="0" applyFont="1" applyFill="1" applyBorder="1"/>
    <xf numFmtId="0" fontId="42" fillId="10" borderId="0" xfId="0" applyFont="1" applyFill="1" applyBorder="1"/>
    <xf numFmtId="0" fontId="0" fillId="10" borderId="7" xfId="0" applyFill="1" applyBorder="1"/>
    <xf numFmtId="0" fontId="54" fillId="12" borderId="7" xfId="0" applyFont="1" applyFill="1" applyBorder="1" applyAlignment="1">
      <alignment horizontal="right"/>
    </xf>
    <xf numFmtId="0" fontId="0" fillId="12" borderId="0" xfId="0" applyFill="1" applyBorder="1" applyAlignment="1">
      <alignment wrapText="1"/>
    </xf>
    <xf numFmtId="0" fontId="0" fillId="12" borderId="0" xfId="0" applyFill="1" applyBorder="1" applyAlignment="1"/>
    <xf numFmtId="0" fontId="0" fillId="12" borderId="0" xfId="0" applyFont="1" applyFill="1" applyBorder="1" applyAlignment="1"/>
    <xf numFmtId="0" fontId="0" fillId="12" borderId="0" xfId="0" applyFill="1" applyBorder="1"/>
    <xf numFmtId="0" fontId="0" fillId="12" borderId="8" xfId="0" applyFill="1" applyBorder="1"/>
    <xf numFmtId="0" fontId="54" fillId="12" borderId="7" xfId="0" applyFont="1" applyFill="1" applyBorder="1" applyAlignment="1">
      <alignment horizontal="center" vertical="center"/>
    </xf>
    <xf numFmtId="0" fontId="55" fillId="12" borderId="0" xfId="0" applyFont="1" applyFill="1" applyBorder="1"/>
    <xf numFmtId="0" fontId="49" fillId="12" borderId="7" xfId="0" applyFont="1" applyFill="1" applyBorder="1" applyAlignment="1">
      <alignment vertical="center"/>
    </xf>
    <xf numFmtId="0" fontId="42" fillId="12" borderId="0" xfId="0" applyFont="1" applyFill="1" applyBorder="1" applyAlignment="1"/>
    <xf numFmtId="0" fontId="49" fillId="12" borderId="0" xfId="0" applyFont="1" applyFill="1" applyBorder="1" applyAlignment="1">
      <alignment vertical="center"/>
    </xf>
    <xf numFmtId="2" fontId="42" fillId="13" borderId="20" xfId="0" applyNumberFormat="1" applyFont="1" applyFill="1" applyBorder="1" applyAlignment="1">
      <alignment vertical="center"/>
    </xf>
    <xf numFmtId="0" fontId="49" fillId="13" borderId="21" xfId="0" applyFont="1" applyFill="1" applyBorder="1" applyAlignment="1">
      <alignment vertical="center"/>
    </xf>
    <xf numFmtId="0" fontId="49" fillId="13" borderId="22" xfId="0" applyFont="1" applyFill="1" applyBorder="1" applyAlignment="1">
      <alignment vertical="center"/>
    </xf>
    <xf numFmtId="0" fontId="54" fillId="12" borderId="7" xfId="0" applyFont="1" applyFill="1" applyBorder="1" applyAlignment="1">
      <alignment horizontal="right" vertical="center"/>
    </xf>
    <xf numFmtId="0" fontId="0" fillId="12" borderId="7" xfId="0" applyFill="1" applyBorder="1"/>
    <xf numFmtId="2" fontId="42" fillId="14" borderId="23" xfId="0" applyNumberFormat="1" applyFont="1" applyFill="1" applyBorder="1" applyAlignment="1">
      <alignment vertical="center"/>
    </xf>
    <xf numFmtId="0" fontId="49" fillId="14" borderId="24" xfId="0" applyFont="1" applyFill="1" applyBorder="1" applyAlignment="1">
      <alignment vertical="center"/>
    </xf>
    <xf numFmtId="0" fontId="49" fillId="14" borderId="25" xfId="0" applyFont="1" applyFill="1" applyBorder="1" applyAlignment="1">
      <alignment vertical="center"/>
    </xf>
    <xf numFmtId="0" fontId="49" fillId="12" borderId="9" xfId="0" applyFont="1" applyFill="1" applyBorder="1" applyAlignment="1">
      <alignment horizontal="center" vertical="center"/>
    </xf>
    <xf numFmtId="0" fontId="0" fillId="12" borderId="10" xfId="0" applyFill="1" applyBorder="1" applyAlignment="1">
      <alignment vertical="center"/>
    </xf>
    <xf numFmtId="0" fontId="0" fillId="12" borderId="10" xfId="0" applyFill="1" applyBorder="1"/>
    <xf numFmtId="0" fontId="0" fillId="12" borderId="11" xfId="0" applyFill="1" applyBorder="1" applyAlignment="1">
      <alignment vertical="center"/>
    </xf>
    <xf numFmtId="0" fontId="0" fillId="12" borderId="0" xfId="0" applyFont="1" applyFill="1" applyBorder="1"/>
    <xf numFmtId="0" fontId="0" fillId="12" borderId="0" xfId="0" applyFill="1" applyBorder="1" applyAlignment="1">
      <alignment vertical="center"/>
    </xf>
    <xf numFmtId="0" fontId="46" fillId="10" borderId="17" xfId="0" applyFont="1" applyFill="1" applyBorder="1" applyAlignment="1">
      <alignment horizontal="center"/>
    </xf>
    <xf numFmtId="0" fontId="46" fillId="10" borderId="18" xfId="9" applyFont="1" applyFill="1" applyBorder="1" applyAlignment="1">
      <alignment horizontal="left"/>
    </xf>
    <xf numFmtId="166" fontId="0" fillId="10" borderId="18" xfId="5" applyNumberFormat="1" applyFont="1" applyFill="1" applyBorder="1"/>
    <xf numFmtId="0" fontId="0" fillId="10" borderId="18" xfId="0" applyFill="1" applyBorder="1"/>
    <xf numFmtId="0" fontId="42" fillId="12" borderId="0" xfId="0" applyFont="1" applyFill="1" applyBorder="1"/>
    <xf numFmtId="166" fontId="0" fillId="12" borderId="0" xfId="5" applyNumberFormat="1" applyFont="1" applyFill="1" applyBorder="1"/>
    <xf numFmtId="0" fontId="58" fillId="12" borderId="7" xfId="0" applyFont="1" applyFill="1" applyBorder="1" applyAlignment="1">
      <alignment horizontal="center" vertical="center"/>
    </xf>
    <xf numFmtId="0" fontId="59" fillId="10" borderId="7" xfId="0" applyFont="1" applyFill="1" applyBorder="1" applyAlignment="1">
      <alignment horizontal="left"/>
    </xf>
    <xf numFmtId="0" fontId="42" fillId="12" borderId="7" xfId="0" applyFont="1" applyFill="1" applyBorder="1"/>
    <xf numFmtId="2" fontId="42" fillId="13" borderId="20" xfId="0" applyNumberFormat="1" applyFont="1" applyFill="1" applyBorder="1"/>
    <xf numFmtId="0" fontId="42" fillId="6" borderId="0" xfId="0" applyFont="1" applyFill="1"/>
    <xf numFmtId="0" fontId="42" fillId="2" borderId="0" xfId="0" applyFont="1"/>
    <xf numFmtId="0" fontId="42" fillId="12" borderId="9" xfId="0" applyFont="1" applyFill="1" applyBorder="1"/>
    <xf numFmtId="0" fontId="42" fillId="12" borderId="10" xfId="0" applyFont="1" applyFill="1" applyBorder="1"/>
    <xf numFmtId="0" fontId="42" fillId="12" borderId="11" xfId="0" applyFont="1" applyFill="1" applyBorder="1"/>
    <xf numFmtId="0" fontId="46" fillId="10" borderId="18" xfId="9" applyFont="1" applyFill="1" applyBorder="1" applyAlignment="1"/>
    <xf numFmtId="0" fontId="0" fillId="11" borderId="0" xfId="0" applyFill="1" applyAlignment="1">
      <alignment vertical="center"/>
    </xf>
    <xf numFmtId="0" fontId="0" fillId="11" borderId="0" xfId="0" applyFill="1" applyBorder="1" applyAlignment="1">
      <alignment vertical="center"/>
    </xf>
    <xf numFmtId="0" fontId="46" fillId="10" borderId="18" xfId="9" applyFont="1" applyFill="1" applyBorder="1" applyAlignment="1">
      <alignment horizontal="left" vertical="top"/>
    </xf>
    <xf numFmtId="0" fontId="0" fillId="12" borderId="11" xfId="0" applyFill="1" applyBorder="1"/>
    <xf numFmtId="0" fontId="0" fillId="6" borderId="0" xfId="0" applyFill="1" applyAlignment="1">
      <alignment vertical="center"/>
    </xf>
    <xf numFmtId="0" fontId="0" fillId="6" borderId="0" xfId="0" applyFill="1" applyBorder="1" applyAlignment="1">
      <alignment vertical="center"/>
    </xf>
    <xf numFmtId="0" fontId="0" fillId="6" borderId="0" xfId="0" applyFill="1" applyBorder="1"/>
    <xf numFmtId="0" fontId="44" fillId="12" borderId="0" xfId="10" applyFill="1" applyBorder="1"/>
    <xf numFmtId="0" fontId="61" fillId="6" borderId="0" xfId="0" applyFont="1" applyFill="1" applyBorder="1" applyAlignment="1">
      <alignment vertical="center"/>
    </xf>
    <xf numFmtId="0" fontId="61" fillId="6" borderId="0" xfId="0" applyFont="1" applyFill="1" applyBorder="1" applyAlignment="1">
      <alignment horizontal="left" vertical="center" indent="3"/>
    </xf>
    <xf numFmtId="0" fontId="2" fillId="0" borderId="12" xfId="0" applyFont="1" applyFill="1" applyBorder="1" applyProtection="1">
      <protection locked="0"/>
    </xf>
    <xf numFmtId="0" fontId="2" fillId="6" borderId="12" xfId="0" applyFont="1" applyFill="1" applyBorder="1" applyAlignment="1" applyProtection="1">
      <alignment vertical="center"/>
      <protection locked="0"/>
    </xf>
    <xf numFmtId="0" fontId="2" fillId="6" borderId="12" xfId="0" applyFont="1" applyFill="1" applyBorder="1" applyProtection="1">
      <protection locked="0"/>
    </xf>
    <xf numFmtId="0" fontId="2" fillId="0" borderId="12" xfId="0" applyFont="1" applyFill="1" applyBorder="1" applyAlignment="1" applyProtection="1">
      <protection locked="0"/>
    </xf>
    <xf numFmtId="0" fontId="48" fillId="6" borderId="0" xfId="0" applyFont="1" applyFill="1" applyAlignment="1"/>
    <xf numFmtId="0" fontId="63" fillId="6" borderId="0" xfId="4" applyFont="1" applyFill="1"/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wrapText="1"/>
    </xf>
    <xf numFmtId="0" fontId="64" fillId="2" borderId="0" xfId="0" applyFont="1" applyAlignment="1">
      <alignment horizontal="center" vertical="center" wrapText="1"/>
    </xf>
    <xf numFmtId="0" fontId="64" fillId="2" borderId="0" xfId="0" applyFont="1" applyAlignment="1">
      <alignment horizontal="center" vertical="center"/>
    </xf>
    <xf numFmtId="0" fontId="0" fillId="2" borderId="0" xfId="0" applyAlignment="1">
      <alignment horizontal="center" vertical="center"/>
    </xf>
    <xf numFmtId="0" fontId="0" fillId="2" borderId="0" xfId="0" applyAlignment="1">
      <alignment horizontal="center" vertical="center" wrapText="1"/>
    </xf>
    <xf numFmtId="0" fontId="41" fillId="15" borderId="26" xfId="0" applyFont="1" applyFill="1" applyBorder="1" applyAlignment="1">
      <alignment horizontal="center" vertical="center" wrapText="1"/>
    </xf>
    <xf numFmtId="0" fontId="61" fillId="2" borderId="0" xfId="0" applyFont="1" applyAlignment="1">
      <alignment vertical="center"/>
    </xf>
    <xf numFmtId="0" fontId="61" fillId="6" borderId="0" xfId="0" applyFont="1" applyFill="1" applyAlignment="1">
      <alignment vertical="center"/>
    </xf>
    <xf numFmtId="0" fontId="61" fillId="2" borderId="0" xfId="0" applyFont="1" applyAlignment="1">
      <alignment horizontal="center" vertical="center"/>
    </xf>
    <xf numFmtId="0" fontId="0" fillId="2" borderId="0" xfId="0" applyAlignment="1">
      <alignment wrapText="1"/>
    </xf>
    <xf numFmtId="165" fontId="0" fillId="2" borderId="0" xfId="0" applyNumberFormat="1" applyAlignment="1">
      <alignment wrapText="1"/>
    </xf>
    <xf numFmtId="165" fontId="0" fillId="16" borderId="0" xfId="0" applyNumberFormat="1" applyFont="1" applyFill="1" applyAlignment="1">
      <alignment wrapText="1"/>
    </xf>
    <xf numFmtId="165" fontId="0" fillId="2" borderId="0" xfId="0" applyNumberFormat="1" applyFont="1" applyAlignment="1">
      <alignment wrapText="1"/>
    </xf>
    <xf numFmtId="165" fontId="0" fillId="16" borderId="27" xfId="0" applyNumberFormat="1" applyFont="1" applyFill="1" applyBorder="1" applyAlignment="1">
      <alignment wrapText="1"/>
    </xf>
    <xf numFmtId="0" fontId="0" fillId="17" borderId="0" xfId="0" applyFill="1"/>
    <xf numFmtId="0" fontId="65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0" fillId="6" borderId="0" xfId="0" applyFill="1" applyBorder="1" applyProtection="1"/>
    <xf numFmtId="0" fontId="64" fillId="2" borderId="0" xfId="0" applyFont="1" applyAlignment="1">
      <alignment horizontal="left" vertical="center" wrapText="1"/>
    </xf>
    <xf numFmtId="0" fontId="58" fillId="2" borderId="0" xfId="0" applyFont="1" applyAlignment="1">
      <alignment horizontal="center" vertical="center" wrapText="1"/>
    </xf>
    <xf numFmtId="0" fontId="0" fillId="0" borderId="0" xfId="0" applyFill="1" applyBorder="1" applyAlignment="1" applyProtection="1">
      <alignment horizontal="center"/>
    </xf>
    <xf numFmtId="0" fontId="0" fillId="2" borderId="0" xfId="0" applyBorder="1"/>
    <xf numFmtId="0" fontId="61" fillId="2" borderId="0" xfId="0" applyFont="1" applyBorder="1" applyAlignment="1">
      <alignment horizontal="center" vertical="center"/>
    </xf>
    <xf numFmtId="0" fontId="65" fillId="18" borderId="28" xfId="0" applyFont="1" applyFill="1" applyBorder="1" applyAlignment="1" applyProtection="1">
      <alignment horizontal="center"/>
    </xf>
    <xf numFmtId="0" fontId="0" fillId="18" borderId="29" xfId="0" applyFill="1" applyBorder="1" applyProtection="1"/>
    <xf numFmtId="0" fontId="65" fillId="18" borderId="29" xfId="0" applyFont="1" applyFill="1" applyBorder="1" applyAlignment="1" applyProtection="1">
      <alignment horizontal="center"/>
    </xf>
    <xf numFmtId="0" fontId="0" fillId="18" borderId="30" xfId="0" applyFill="1" applyBorder="1" applyProtection="1"/>
    <xf numFmtId="0" fontId="0" fillId="18" borderId="31" xfId="0" applyFill="1" applyBorder="1" applyAlignment="1" applyProtection="1">
      <alignment horizontal="center"/>
    </xf>
    <xf numFmtId="0" fontId="0" fillId="18" borderId="0" xfId="0" applyFill="1" applyBorder="1" applyProtection="1"/>
    <xf numFmtId="0" fontId="0" fillId="18" borderId="0" xfId="0" applyFill="1" applyBorder="1" applyAlignment="1" applyProtection="1">
      <alignment horizontal="center"/>
    </xf>
    <xf numFmtId="0" fontId="0" fillId="18" borderId="32" xfId="0" applyFill="1" applyBorder="1" applyProtection="1"/>
    <xf numFmtId="0" fontId="0" fillId="2" borderId="33" xfId="0" applyBorder="1"/>
    <xf numFmtId="0" fontId="61" fillId="2" borderId="33" xfId="0" applyFont="1" applyBorder="1" applyAlignment="1">
      <alignment horizontal="center" vertical="center"/>
    </xf>
    <xf numFmtId="0" fontId="0" fillId="2" borderId="3" xfId="0" applyBorder="1"/>
    <xf numFmtId="0" fontId="61" fillId="2" borderId="3" xfId="0" applyFont="1" applyBorder="1" applyAlignment="1">
      <alignment horizontal="center" vertical="center"/>
    </xf>
    <xf numFmtId="0" fontId="67" fillId="0" borderId="0" xfId="0" applyFont="1" applyFill="1" applyBorder="1" applyAlignment="1" applyProtection="1">
      <alignment horizontal="left"/>
    </xf>
    <xf numFmtId="0" fontId="0" fillId="2" borderId="10" xfId="0" applyBorder="1"/>
    <xf numFmtId="0" fontId="61" fillId="2" borderId="10" xfId="0" applyFont="1" applyBorder="1" applyAlignment="1">
      <alignment horizontal="center" vertical="center"/>
    </xf>
    <xf numFmtId="0" fontId="0" fillId="18" borderId="31" xfId="0" applyFill="1" applyBorder="1" applyProtection="1"/>
    <xf numFmtId="0" fontId="65" fillId="0" borderId="0" xfId="0" applyFont="1" applyFill="1" applyBorder="1" applyProtection="1"/>
    <xf numFmtId="0" fontId="67" fillId="18" borderId="31" xfId="0" applyFont="1" applyFill="1" applyBorder="1" applyAlignment="1" applyProtection="1">
      <alignment horizontal="left"/>
    </xf>
    <xf numFmtId="0" fontId="65" fillId="18" borderId="31" xfId="0" applyFont="1" applyFill="1" applyBorder="1" applyProtection="1"/>
    <xf numFmtId="0" fontId="65" fillId="18" borderId="0" xfId="0" applyFont="1" applyFill="1" applyBorder="1" applyAlignment="1" applyProtection="1">
      <alignment horizontal="center"/>
    </xf>
    <xf numFmtId="0" fontId="0" fillId="18" borderId="0" xfId="0" quotePrefix="1" applyNumberFormat="1" applyFill="1" applyBorder="1" applyAlignment="1" applyProtection="1">
      <alignment horizontal="center"/>
    </xf>
    <xf numFmtId="0" fontId="65" fillId="6" borderId="0" xfId="0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67" fillId="0" borderId="0" xfId="0" applyFont="1" applyFill="1" applyBorder="1" applyProtection="1"/>
    <xf numFmtId="0" fontId="67" fillId="6" borderId="0" xfId="0" applyFont="1" applyFill="1" applyBorder="1" applyProtection="1"/>
    <xf numFmtId="0" fontId="67" fillId="0" borderId="0" xfId="0" applyFont="1" applyFill="1" applyBorder="1" applyAlignment="1" applyProtection="1">
      <alignment horizontal="center"/>
    </xf>
    <xf numFmtId="0" fontId="67" fillId="6" borderId="0" xfId="0" applyFont="1" applyFill="1" applyBorder="1" applyAlignment="1" applyProtection="1">
      <alignment horizontal="center"/>
    </xf>
    <xf numFmtId="0" fontId="55" fillId="6" borderId="0" xfId="0" applyFont="1" applyFill="1" applyBorder="1" applyProtection="1"/>
    <xf numFmtId="0" fontId="0" fillId="18" borderId="34" xfId="0" applyFill="1" applyBorder="1" applyProtection="1"/>
    <xf numFmtId="0" fontId="67" fillId="18" borderId="21" xfId="0" applyFont="1" applyFill="1" applyBorder="1" applyProtection="1"/>
    <xf numFmtId="0" fontId="0" fillId="18" borderId="21" xfId="0" applyFill="1" applyBorder="1" applyProtection="1"/>
    <xf numFmtId="0" fontId="0" fillId="18" borderId="22" xfId="0" applyFill="1" applyBorder="1" applyProtection="1"/>
    <xf numFmtId="0" fontId="67" fillId="18" borderId="35" xfId="0" applyFont="1" applyFill="1" applyBorder="1" applyProtection="1"/>
    <xf numFmtId="0" fontId="0" fillId="18" borderId="36" xfId="0" applyFill="1" applyBorder="1" applyProtection="1"/>
    <xf numFmtId="0" fontId="67" fillId="18" borderId="37" xfId="0" applyFont="1" applyFill="1" applyBorder="1" applyAlignment="1" applyProtection="1">
      <alignment horizontal="center"/>
    </xf>
    <xf numFmtId="0" fontId="67" fillId="18" borderId="38" xfId="0" applyFont="1" applyFill="1" applyBorder="1" applyAlignment="1" applyProtection="1">
      <alignment horizontal="center"/>
    </xf>
    <xf numFmtId="0" fontId="67" fillId="18" borderId="39" xfId="0" applyFont="1" applyFill="1" applyBorder="1" applyProtection="1"/>
    <xf numFmtId="0" fontId="0" fillId="18" borderId="40" xfId="0" applyFill="1" applyBorder="1" applyProtection="1"/>
    <xf numFmtId="0" fontId="0" fillId="18" borderId="41" xfId="0" applyFill="1" applyBorder="1" applyAlignment="1" applyProtection="1">
      <alignment horizontal="center"/>
    </xf>
    <xf numFmtId="0" fontId="0" fillId="18" borderId="35" xfId="0" applyFill="1" applyBorder="1" applyProtection="1"/>
    <xf numFmtId="0" fontId="0" fillId="18" borderId="3" xfId="0" applyFill="1" applyBorder="1" applyProtection="1"/>
    <xf numFmtId="0" fontId="0" fillId="18" borderId="42" xfId="0" applyFill="1" applyBorder="1" applyAlignment="1" applyProtection="1">
      <alignment horizontal="center"/>
    </xf>
    <xf numFmtId="0" fontId="0" fillId="18" borderId="39" xfId="0" applyFill="1" applyBorder="1" applyProtection="1"/>
    <xf numFmtId="0" fontId="0" fillId="18" borderId="33" xfId="0" applyFill="1" applyBorder="1" applyProtection="1"/>
    <xf numFmtId="0" fontId="0" fillId="18" borderId="43" xfId="0" applyFill="1" applyBorder="1" applyProtection="1"/>
    <xf numFmtId="0" fontId="0" fillId="18" borderId="44" xfId="0" applyFill="1" applyBorder="1" applyProtection="1"/>
    <xf numFmtId="0" fontId="0" fillId="18" borderId="20" xfId="0" applyFill="1" applyBorder="1" applyProtection="1"/>
    <xf numFmtId="0" fontId="0" fillId="18" borderId="38" xfId="0" applyFill="1" applyBorder="1" applyAlignment="1" applyProtection="1">
      <alignment horizontal="center"/>
    </xf>
    <xf numFmtId="0" fontId="0" fillId="18" borderId="20" xfId="0" applyFill="1" applyBorder="1" applyAlignment="1" applyProtection="1">
      <alignment horizontal="center"/>
    </xf>
    <xf numFmtId="0" fontId="0" fillId="18" borderId="22" xfId="0" applyFill="1" applyBorder="1" applyAlignment="1" applyProtection="1">
      <alignment horizontal="center"/>
    </xf>
    <xf numFmtId="0" fontId="0" fillId="6" borderId="45" xfId="0" applyFill="1" applyBorder="1" applyProtection="1"/>
    <xf numFmtId="0" fontId="0" fillId="18" borderId="46" xfId="0" applyFill="1" applyBorder="1" applyAlignment="1" applyProtection="1">
      <alignment horizontal="center"/>
    </xf>
    <xf numFmtId="0" fontId="0" fillId="18" borderId="47" xfId="0" applyFill="1" applyBorder="1" applyProtection="1"/>
    <xf numFmtId="0" fontId="0" fillId="18" borderId="48" xfId="0" applyFill="1" applyBorder="1" applyProtection="1"/>
    <xf numFmtId="0" fontId="0" fillId="18" borderId="49" xfId="0" applyFill="1" applyBorder="1" applyProtection="1"/>
    <xf numFmtId="0" fontId="0" fillId="18" borderId="38" xfId="0" applyFill="1" applyBorder="1" applyProtection="1"/>
    <xf numFmtId="0" fontId="0" fillId="18" borderId="37" xfId="0" applyFill="1" applyBorder="1" applyProtection="1"/>
    <xf numFmtId="0" fontId="0" fillId="6" borderId="0" xfId="0" applyFill="1" applyAlignment="1">
      <alignment vertical="center" wrapText="1"/>
    </xf>
    <xf numFmtId="0" fontId="42" fillId="18" borderId="34" xfId="0" applyFont="1" applyFill="1" applyBorder="1" applyAlignment="1" applyProtection="1">
      <alignment vertical="center"/>
    </xf>
    <xf numFmtId="0" fontId="42" fillId="18" borderId="21" xfId="0" applyFont="1" applyFill="1" applyBorder="1" applyAlignment="1" applyProtection="1">
      <alignment vertical="center"/>
    </xf>
    <xf numFmtId="0" fontId="0" fillId="18" borderId="21" xfId="0" applyFill="1" applyBorder="1" applyAlignment="1" applyProtection="1">
      <alignment vertical="center"/>
    </xf>
    <xf numFmtId="0" fontId="0" fillId="18" borderId="52" xfId="0" applyFill="1" applyBorder="1" applyAlignment="1" applyProtection="1">
      <alignment vertical="center"/>
    </xf>
    <xf numFmtId="0" fontId="0" fillId="2" borderId="0" xfId="0" applyAlignment="1">
      <alignment vertical="center"/>
    </xf>
    <xf numFmtId="0" fontId="0" fillId="6" borderId="0" xfId="0" applyFill="1" applyBorder="1" applyAlignment="1" applyProtection="1">
      <alignment vertical="center"/>
    </xf>
    <xf numFmtId="0" fontId="0" fillId="18" borderId="54" xfId="0" applyFill="1" applyBorder="1" applyProtection="1"/>
    <xf numFmtId="0" fontId="0" fillId="18" borderId="55" xfId="0" applyFill="1" applyBorder="1" applyProtection="1"/>
    <xf numFmtId="0" fontId="42" fillId="18" borderId="56" xfId="0" applyFont="1" applyFill="1" applyBorder="1" applyAlignment="1" applyProtection="1">
      <alignment vertical="center"/>
    </xf>
    <xf numFmtId="0" fontId="42" fillId="18" borderId="57" xfId="0" applyFont="1" applyFill="1" applyBorder="1" applyAlignment="1" applyProtection="1">
      <alignment vertical="center"/>
    </xf>
    <xf numFmtId="0" fontId="0" fillId="18" borderId="57" xfId="0" applyFill="1" applyBorder="1" applyAlignment="1" applyProtection="1">
      <alignment vertical="center"/>
    </xf>
    <xf numFmtId="0" fontId="0" fillId="18" borderId="58" xfId="0" applyFill="1" applyBorder="1" applyAlignment="1" applyProtection="1">
      <alignment vertical="center"/>
    </xf>
    <xf numFmtId="0" fontId="0" fillId="2" borderId="0" xfId="0" applyBorder="1" applyAlignment="1">
      <alignment horizontal="center" vertical="center"/>
    </xf>
    <xf numFmtId="0" fontId="0" fillId="2" borderId="0" xfId="0" applyBorder="1" applyAlignment="1">
      <alignment wrapText="1"/>
    </xf>
    <xf numFmtId="0" fontId="42" fillId="19" borderId="13" xfId="0" applyFont="1" applyFill="1" applyBorder="1" applyAlignment="1" applyProtection="1">
      <alignment vertical="center"/>
    </xf>
    <xf numFmtId="0" fontId="42" fillId="19" borderId="59" xfId="0" applyFont="1" applyFill="1" applyBorder="1" applyAlignment="1" applyProtection="1">
      <alignment vertical="center"/>
    </xf>
    <xf numFmtId="0" fontId="42" fillId="6" borderId="59" xfId="0" applyFont="1" applyFill="1" applyBorder="1" applyAlignment="1" applyProtection="1">
      <alignment vertical="center"/>
    </xf>
    <xf numFmtId="0" fontId="42" fillId="6" borderId="14" xfId="0" applyFont="1" applyFill="1" applyBorder="1" applyAlignment="1">
      <alignment vertical="center" wrapText="1"/>
    </xf>
    <xf numFmtId="0" fontId="0" fillId="20" borderId="60" xfId="0" applyFill="1" applyBorder="1" applyAlignment="1" applyProtection="1">
      <alignment vertical="center"/>
    </xf>
    <xf numFmtId="0" fontId="0" fillId="21" borderId="38" xfId="0" applyFill="1" applyBorder="1" applyAlignment="1" applyProtection="1">
      <alignment vertical="center"/>
    </xf>
    <xf numFmtId="0" fontId="0" fillId="6" borderId="38" xfId="0" applyFill="1" applyBorder="1" applyAlignment="1" applyProtection="1">
      <alignment vertical="center"/>
    </xf>
    <xf numFmtId="0" fontId="0" fillId="6" borderId="15" xfId="0" applyFill="1" applyBorder="1" applyAlignment="1" applyProtection="1">
      <alignment vertical="center"/>
    </xf>
    <xf numFmtId="0" fontId="0" fillId="21" borderId="60" xfId="0" applyFill="1" applyBorder="1" applyProtection="1"/>
    <xf numFmtId="0" fontId="0" fillId="21" borderId="38" xfId="0" applyFill="1" applyBorder="1" applyProtection="1"/>
    <xf numFmtId="0" fontId="0" fillId="6" borderId="38" xfId="0" applyFill="1" applyBorder="1" applyProtection="1"/>
    <xf numFmtId="0" fontId="0" fillId="6" borderId="15" xfId="0" applyFill="1" applyBorder="1" applyProtection="1"/>
    <xf numFmtId="0" fontId="0" fillId="21" borderId="60" xfId="0" applyFill="1" applyBorder="1"/>
    <xf numFmtId="0" fontId="0" fillId="21" borderId="38" xfId="0" applyFill="1" applyBorder="1"/>
    <xf numFmtId="0" fontId="0" fillId="6" borderId="38" xfId="0" applyFill="1" applyBorder="1"/>
    <xf numFmtId="0" fontId="0" fillId="6" borderId="15" xfId="0" applyFill="1" applyBorder="1"/>
    <xf numFmtId="0" fontId="0" fillId="21" borderId="62" xfId="0" applyFill="1" applyBorder="1" applyProtection="1"/>
    <xf numFmtId="0" fontId="2" fillId="0" borderId="0" xfId="0" applyFont="1" applyFill="1"/>
    <xf numFmtId="0" fontId="69" fillId="0" borderId="0" xfId="0" applyFont="1" applyFill="1" applyAlignment="1" applyProtection="1">
      <alignment horizontal="center"/>
    </xf>
    <xf numFmtId="0" fontId="70" fillId="0" borderId="0" xfId="0" applyFont="1" applyFill="1" applyProtection="1"/>
    <xf numFmtId="0" fontId="70" fillId="0" borderId="0" xfId="0" applyFont="1" applyFill="1"/>
    <xf numFmtId="0" fontId="70" fillId="0" borderId="0" xfId="0" applyFont="1" applyFill="1" applyAlignment="1" applyProtection="1">
      <alignment horizontal="center"/>
    </xf>
    <xf numFmtId="0" fontId="71" fillId="0" borderId="0" xfId="0" applyFont="1" applyFill="1" applyAlignment="1" applyProtection="1">
      <alignment horizontal="left"/>
    </xf>
    <xf numFmtId="0" fontId="69" fillId="0" borderId="0" xfId="0" applyFont="1" applyFill="1" applyProtection="1"/>
    <xf numFmtId="0" fontId="70" fillId="0" borderId="20" xfId="0" applyFont="1" applyFill="1" applyBorder="1" applyProtection="1"/>
    <xf numFmtId="0" fontId="71" fillId="0" borderId="21" xfId="0" applyFont="1" applyFill="1" applyBorder="1" applyProtection="1"/>
    <xf numFmtId="0" fontId="70" fillId="0" borderId="21" xfId="0" applyFont="1" applyFill="1" applyBorder="1" applyProtection="1"/>
    <xf numFmtId="0" fontId="70" fillId="0" borderId="22" xfId="0" applyFont="1" applyFill="1" applyBorder="1" applyProtection="1"/>
    <xf numFmtId="0" fontId="71" fillId="0" borderId="35" xfId="0" applyFont="1" applyFill="1" applyBorder="1" applyProtection="1"/>
    <xf numFmtId="0" fontId="70" fillId="0" borderId="36" xfId="0" applyFont="1" applyFill="1" applyBorder="1" applyProtection="1"/>
    <xf numFmtId="0" fontId="71" fillId="0" borderId="38" xfId="0" applyFont="1" applyFill="1" applyBorder="1" applyAlignment="1" applyProtection="1">
      <alignment horizontal="center"/>
    </xf>
    <xf numFmtId="0" fontId="71" fillId="0" borderId="39" xfId="0" applyFont="1" applyFill="1" applyBorder="1" applyProtection="1"/>
    <xf numFmtId="0" fontId="70" fillId="0" borderId="40" xfId="0" applyFont="1" applyFill="1" applyBorder="1" applyProtection="1"/>
    <xf numFmtId="0" fontId="70" fillId="0" borderId="47" xfId="0" applyFont="1" applyFill="1" applyBorder="1" applyAlignment="1" applyProtection="1">
      <alignment horizontal="center"/>
    </xf>
    <xf numFmtId="0" fontId="70" fillId="0" borderId="35" xfId="0" applyFont="1" applyFill="1" applyBorder="1" applyProtection="1"/>
    <xf numFmtId="0" fontId="70" fillId="0" borderId="3" xfId="0" applyFont="1" applyFill="1" applyBorder="1" applyProtection="1"/>
    <xf numFmtId="0" fontId="70" fillId="0" borderId="49" xfId="0" applyFont="1" applyFill="1" applyBorder="1" applyAlignment="1" applyProtection="1">
      <alignment horizontal="center"/>
    </xf>
    <xf numFmtId="0" fontId="70" fillId="0" borderId="39" xfId="0" applyFont="1" applyFill="1" applyBorder="1" applyProtection="1"/>
    <xf numFmtId="0" fontId="70" fillId="0" borderId="33" xfId="0" applyFont="1" applyFill="1" applyBorder="1" applyProtection="1"/>
    <xf numFmtId="0" fontId="70" fillId="0" borderId="43" xfId="0" applyFont="1" applyFill="1" applyBorder="1" applyProtection="1"/>
    <xf numFmtId="0" fontId="70" fillId="0" borderId="44" xfId="0" applyFont="1" applyFill="1" applyBorder="1" applyProtection="1"/>
    <xf numFmtId="0" fontId="70" fillId="0" borderId="38" xfId="0" applyFont="1" applyFill="1" applyBorder="1" applyAlignment="1" applyProtection="1">
      <alignment horizontal="center"/>
    </xf>
    <xf numFmtId="0" fontId="70" fillId="0" borderId="20" xfId="0" applyFont="1" applyFill="1" applyBorder="1" applyAlignment="1" applyProtection="1">
      <alignment horizontal="center"/>
    </xf>
    <xf numFmtId="0" fontId="70" fillId="0" borderId="22" xfId="0" applyFont="1" applyFill="1" applyBorder="1" applyAlignment="1" applyProtection="1">
      <alignment horizontal="center"/>
    </xf>
    <xf numFmtId="0" fontId="70" fillId="0" borderId="48" xfId="0" applyFont="1" applyFill="1" applyBorder="1" applyAlignment="1" applyProtection="1">
      <alignment horizontal="center"/>
    </xf>
    <xf numFmtId="0" fontId="70" fillId="0" borderId="47" xfId="0" applyFont="1" applyFill="1" applyBorder="1" applyProtection="1"/>
    <xf numFmtId="0" fontId="70" fillId="0" borderId="48" xfId="0" applyFont="1" applyFill="1" applyBorder="1" applyProtection="1"/>
    <xf numFmtId="0" fontId="70" fillId="0" borderId="49" xfId="0" applyFont="1" applyFill="1" applyBorder="1" applyProtection="1"/>
    <xf numFmtId="0" fontId="70" fillId="0" borderId="38" xfId="0" applyFont="1" applyFill="1" applyBorder="1" applyProtection="1"/>
    <xf numFmtId="0" fontId="70" fillId="0" borderId="0" xfId="0" applyFont="1" applyFill="1" applyBorder="1" applyProtection="1"/>
    <xf numFmtId="0" fontId="71" fillId="0" borderId="0" xfId="0" applyFont="1" applyFill="1" applyBorder="1" applyProtection="1"/>
    <xf numFmtId="0" fontId="38" fillId="2" borderId="0" xfId="0" applyFont="1" applyAlignment="1" applyProtection="1">
      <alignment vertical="top"/>
    </xf>
    <xf numFmtId="0" fontId="38" fillId="2" borderId="0" xfId="0" applyFont="1" applyAlignment="1" applyProtection="1"/>
    <xf numFmtId="0" fontId="26" fillId="2" borderId="0" xfId="0" applyFont="1" applyAlignment="1" applyProtection="1">
      <alignment vertical="top"/>
    </xf>
    <xf numFmtId="0" fontId="39" fillId="2" borderId="0" xfId="0" applyFont="1" applyAlignment="1" applyProtection="1">
      <alignment horizontal="left" vertical="top" indent="3"/>
    </xf>
    <xf numFmtId="0" fontId="22" fillId="5" borderId="0" xfId="1" applyFont="1" applyFill="1" applyBorder="1" applyAlignment="1" applyProtection="1">
      <alignment horizontal="left" indent="9"/>
    </xf>
    <xf numFmtId="0" fontId="0" fillId="2" borderId="0" xfId="0" applyFill="1" applyAlignment="1" applyProtection="1">
      <alignment horizontal="right"/>
    </xf>
    <xf numFmtId="0" fontId="35" fillId="3" borderId="0" xfId="0" applyFont="1" applyFill="1" applyBorder="1" applyAlignment="1" applyProtection="1">
      <alignment horizontal="center" vertical="center" wrapText="1"/>
      <protection hidden="1"/>
    </xf>
    <xf numFmtId="0" fontId="0" fillId="22" borderId="0" xfId="0" applyFill="1"/>
    <xf numFmtId="0" fontId="0" fillId="19" borderId="7" xfId="0" applyFont="1" applyFill="1" applyBorder="1" applyAlignment="1">
      <alignment horizontal="center" vertical="center" wrapText="1"/>
    </xf>
    <xf numFmtId="0" fontId="0" fillId="10" borderId="0" xfId="0" applyFont="1" applyFill="1" applyBorder="1" applyAlignment="1">
      <alignment horizontal="center" vertical="center" wrapText="1"/>
    </xf>
    <xf numFmtId="0" fontId="0" fillId="19" borderId="7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42" fillId="19" borderId="47" xfId="0" applyFont="1" applyFill="1" applyBorder="1" applyAlignment="1">
      <alignment horizontal="center" vertical="center"/>
    </xf>
    <xf numFmtId="0" fontId="42" fillId="10" borderId="66" xfId="0" applyFont="1" applyFill="1" applyBorder="1" applyAlignment="1">
      <alignment horizontal="center" vertical="center"/>
    </xf>
    <xf numFmtId="0" fontId="0" fillId="6" borderId="18" xfId="0" applyFont="1" applyFill="1" applyBorder="1" applyAlignment="1">
      <alignment vertical="center"/>
    </xf>
    <xf numFmtId="0" fontId="0" fillId="23" borderId="18" xfId="0" applyFill="1" applyBorder="1" applyAlignment="1">
      <alignment vertical="center"/>
    </xf>
    <xf numFmtId="2" fontId="0" fillId="21" borderId="68" xfId="0" applyNumberFormat="1" applyFill="1" applyBorder="1" applyAlignment="1">
      <alignment vertical="center"/>
    </xf>
    <xf numFmtId="0" fontId="55" fillId="23" borderId="18" xfId="0" applyFont="1" applyFill="1" applyBorder="1" applyAlignment="1">
      <alignment vertical="center"/>
    </xf>
    <xf numFmtId="0" fontId="0" fillId="6" borderId="18" xfId="0" applyFill="1" applyBorder="1"/>
    <xf numFmtId="2" fontId="0" fillId="21" borderId="59" xfId="0" applyNumberFormat="1" applyFill="1" applyBorder="1" applyAlignment="1">
      <alignment vertical="center"/>
    </xf>
    <xf numFmtId="2" fontId="0" fillId="12" borderId="14" xfId="0" applyNumberFormat="1" applyFill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0" fontId="0" fillId="23" borderId="0" xfId="0" applyFill="1" applyBorder="1" applyAlignment="1">
      <alignment vertical="center"/>
    </xf>
    <xf numFmtId="2" fontId="0" fillId="21" borderId="20" xfId="0" applyNumberFormat="1" applyFill="1" applyBorder="1" applyAlignment="1">
      <alignment vertical="center"/>
    </xf>
    <xf numFmtId="0" fontId="55" fillId="23" borderId="0" xfId="0" applyFont="1" applyFill="1" applyBorder="1" applyAlignment="1">
      <alignment vertical="center"/>
    </xf>
    <xf numFmtId="0" fontId="55" fillId="6" borderId="0" xfId="0" applyFont="1" applyFill="1" applyBorder="1" applyAlignment="1">
      <alignment horizontal="center"/>
    </xf>
    <xf numFmtId="2" fontId="0" fillId="21" borderId="38" xfId="0" applyNumberFormat="1" applyFill="1" applyBorder="1" applyAlignment="1">
      <alignment vertical="center"/>
    </xf>
    <xf numFmtId="2" fontId="0" fillId="12" borderId="15" xfId="0" applyNumberFormat="1" applyFill="1" applyBorder="1" applyAlignment="1">
      <alignment vertical="center"/>
    </xf>
    <xf numFmtId="0" fontId="51" fillId="6" borderId="0" xfId="0" applyFont="1" applyFill="1" applyBorder="1" applyAlignment="1">
      <alignment horizontal="center" vertical="center"/>
    </xf>
    <xf numFmtId="2" fontId="0" fillId="21" borderId="35" xfId="0" applyNumberFormat="1" applyFill="1" applyBorder="1" applyAlignment="1">
      <alignment vertical="center"/>
    </xf>
    <xf numFmtId="0" fontId="55" fillId="6" borderId="44" xfId="0" applyFont="1" applyFill="1" applyBorder="1" applyAlignment="1">
      <alignment vertical="center"/>
    </xf>
    <xf numFmtId="0" fontId="55" fillId="6" borderId="40" xfId="0" applyFont="1" applyFill="1" applyBorder="1" applyAlignment="1">
      <alignment vertical="center"/>
    </xf>
    <xf numFmtId="2" fontId="0" fillId="21" borderId="70" xfId="0" applyNumberFormat="1" applyFill="1" applyBorder="1" applyAlignment="1">
      <alignment vertical="center"/>
    </xf>
    <xf numFmtId="2" fontId="0" fillId="12" borderId="71" xfId="0" applyNumberFormat="1" applyFill="1" applyBorder="1" applyAlignment="1">
      <alignment vertical="center"/>
    </xf>
    <xf numFmtId="0" fontId="42" fillId="6" borderId="21" xfId="0" applyFont="1" applyFill="1" applyBorder="1" applyAlignment="1">
      <alignment vertical="center"/>
    </xf>
    <xf numFmtId="2" fontId="0" fillId="6" borderId="21" xfId="0" applyNumberFormat="1" applyFont="1" applyFill="1" applyBorder="1" applyAlignment="1">
      <alignment vertical="center"/>
    </xf>
    <xf numFmtId="0" fontId="0" fillId="6" borderId="21" xfId="0" applyFont="1" applyFill="1" applyBorder="1" applyAlignment="1">
      <alignment vertical="center"/>
    </xf>
    <xf numFmtId="0" fontId="55" fillId="6" borderId="21" xfId="0" applyFont="1" applyFill="1" applyBorder="1" applyAlignment="1">
      <alignment horizontal="center" vertical="center"/>
    </xf>
    <xf numFmtId="0" fontId="55" fillId="6" borderId="22" xfId="0" applyFont="1" applyFill="1" applyBorder="1" applyAlignment="1">
      <alignment vertical="center"/>
    </xf>
    <xf numFmtId="2" fontId="0" fillId="21" borderId="40" xfId="0" applyNumberFormat="1" applyFill="1" applyBorder="1" applyAlignment="1">
      <alignment vertical="center"/>
    </xf>
    <xf numFmtId="2" fontId="0" fillId="12" borderId="72" xfId="0" applyNumberFormat="1" applyFill="1" applyBorder="1" applyAlignment="1">
      <alignment vertical="center"/>
    </xf>
    <xf numFmtId="0" fontId="42" fillId="6" borderId="74" xfId="0" applyFont="1" applyFill="1" applyBorder="1" applyAlignment="1">
      <alignment vertical="center"/>
    </xf>
    <xf numFmtId="2" fontId="42" fillId="6" borderId="74" xfId="0" applyNumberFormat="1" applyFont="1" applyFill="1" applyBorder="1" applyAlignment="1">
      <alignment vertical="center"/>
    </xf>
    <xf numFmtId="0" fontId="76" fillId="6" borderId="74" xfId="0" applyFont="1" applyFill="1" applyBorder="1" applyAlignment="1">
      <alignment horizontal="center" vertical="center"/>
    </xf>
    <xf numFmtId="0" fontId="76" fillId="6" borderId="75" xfId="0" applyFont="1" applyFill="1" applyBorder="1" applyAlignment="1">
      <alignment vertical="center"/>
    </xf>
    <xf numFmtId="2" fontId="42" fillId="19" borderId="75" xfId="0" applyNumberFormat="1" applyFont="1" applyFill="1" applyBorder="1" applyAlignment="1">
      <alignment vertical="center"/>
    </xf>
    <xf numFmtId="2" fontId="42" fillId="10" borderId="71" xfId="0" applyNumberFormat="1" applyFont="1" applyFill="1" applyBorder="1" applyAlignment="1">
      <alignment vertical="center"/>
    </xf>
    <xf numFmtId="1" fontId="2" fillId="0" borderId="12" xfId="0" applyNumberFormat="1" applyFont="1" applyFill="1" applyBorder="1" applyProtection="1">
      <protection locked="0"/>
    </xf>
    <xf numFmtId="1" fontId="2" fillId="6" borderId="12" xfId="0" applyNumberFormat="1" applyFont="1" applyFill="1" applyBorder="1" applyProtection="1">
      <protection locked="0"/>
    </xf>
    <xf numFmtId="2" fontId="0" fillId="5" borderId="20" xfId="0" applyNumberFormat="1" applyFill="1" applyBorder="1" applyAlignment="1">
      <alignment vertical="center"/>
    </xf>
    <xf numFmtId="2" fontId="42" fillId="10" borderId="78" xfId="0" applyNumberFormat="1" applyFont="1" applyFill="1" applyBorder="1" applyAlignment="1">
      <alignment vertical="center"/>
    </xf>
    <xf numFmtId="2" fontId="42" fillId="10" borderId="79" xfId="0" applyNumberFormat="1" applyFont="1" applyFill="1" applyBorder="1" applyAlignment="1">
      <alignment vertical="center"/>
    </xf>
    <xf numFmtId="0" fontId="15" fillId="2" borderId="0" xfId="1" applyFont="1" applyFill="1" applyBorder="1" applyAlignment="1" applyProtection="1">
      <alignment horizontal="left" vertical="center"/>
    </xf>
    <xf numFmtId="0" fontId="26" fillId="2" borderId="0" xfId="0" applyFont="1" applyAlignment="1" applyProtection="1">
      <alignment horizontal="right"/>
    </xf>
    <xf numFmtId="0" fontId="5" fillId="2" borderId="0" xfId="0" applyFont="1" applyAlignment="1" applyProtection="1"/>
    <xf numFmtId="0" fontId="42" fillId="6" borderId="23" xfId="0" applyFont="1" applyFill="1" applyBorder="1" applyAlignment="1">
      <alignment horizontal="right" vertical="center"/>
    </xf>
    <xf numFmtId="2" fontId="42" fillId="10" borderId="80" xfId="0" applyNumberFormat="1" applyFont="1" applyFill="1" applyBorder="1" applyAlignment="1">
      <alignment vertical="center"/>
    </xf>
    <xf numFmtId="0" fontId="37" fillId="2" borderId="6" xfId="0" applyFont="1" applyBorder="1" applyAlignment="1"/>
    <xf numFmtId="0" fontId="1" fillId="0" borderId="0" xfId="0" applyFont="1" applyFill="1"/>
    <xf numFmtId="1" fontId="0" fillId="12" borderId="0" xfId="0" applyNumberFormat="1" applyFill="1" applyBorder="1"/>
    <xf numFmtId="1" fontId="0" fillId="12" borderId="0" xfId="0" applyNumberFormat="1" applyFill="1" applyBorder="1" applyAlignment="1"/>
    <xf numFmtId="0" fontId="0" fillId="2" borderId="0" xfId="0" applyBorder="1" applyAlignment="1" applyProtection="1">
      <alignment horizontal="right" indent="1"/>
    </xf>
    <xf numFmtId="0" fontId="26" fillId="2" borderId="0" xfId="0" applyFont="1" applyFill="1" applyBorder="1" applyAlignment="1" applyProtection="1">
      <alignment horizontal="right" indent="1"/>
    </xf>
    <xf numFmtId="0" fontId="0" fillId="2" borderId="0" xfId="0" applyFont="1" applyFill="1" applyBorder="1" applyAlignment="1" applyProtection="1">
      <alignment horizontal="right" indent="1"/>
    </xf>
    <xf numFmtId="0" fontId="5" fillId="2" borderId="0" xfId="0" applyFont="1" applyFill="1" applyBorder="1" applyProtection="1"/>
    <xf numFmtId="0" fontId="0" fillId="2" borderId="0" xfId="0" applyFill="1" applyBorder="1" applyAlignment="1" applyProtection="1">
      <alignment horizontal="right" indent="1"/>
    </xf>
    <xf numFmtId="0" fontId="0" fillId="2" borderId="0" xfId="0" applyFill="1" applyBorder="1" applyProtection="1"/>
    <xf numFmtId="0" fontId="26" fillId="2" borderId="0" xfId="0" applyFont="1" applyFill="1" applyAlignment="1" applyProtection="1">
      <alignment horizontal="right" indent="1"/>
    </xf>
    <xf numFmtId="0" fontId="0" fillId="2" borderId="0" xfId="0" applyFill="1" applyProtection="1"/>
    <xf numFmtId="0" fontId="26" fillId="2" borderId="0" xfId="0" applyFont="1" applyAlignment="1" applyProtection="1"/>
    <xf numFmtId="0" fontId="8" fillId="2" borderId="0" xfId="1" applyFont="1" applyFill="1" applyBorder="1" applyAlignment="1" applyProtection="1">
      <alignment horizontal="left" vertical="center"/>
    </xf>
    <xf numFmtId="0" fontId="8" fillId="2" borderId="0" xfId="1" applyFont="1" applyFill="1" applyAlignment="1" applyProtection="1">
      <alignment horizontal="center" vertical="center"/>
    </xf>
    <xf numFmtId="0" fontId="8" fillId="2" borderId="0" xfId="1" applyFont="1" applyFill="1" applyAlignment="1" applyProtection="1">
      <alignment horizontal="left" vertical="center"/>
    </xf>
    <xf numFmtId="0" fontId="26" fillId="2" borderId="0" xfId="0" applyFont="1" applyFill="1" applyProtection="1"/>
    <xf numFmtId="0" fontId="26" fillId="2" borderId="0" xfId="0" applyFont="1" applyFill="1" applyAlignment="1" applyProtection="1">
      <alignment horizontal="right"/>
    </xf>
    <xf numFmtId="0" fontId="8" fillId="2" borderId="0" xfId="1" applyFont="1" applyFill="1" applyAlignment="1" applyProtection="1">
      <alignment horizontal="left" vertical="center" indent="1"/>
    </xf>
    <xf numFmtId="0" fontId="8" fillId="2" borderId="0" xfId="1" applyFont="1" applyFill="1" applyAlignment="1" applyProtection="1">
      <alignment horizontal="right" vertical="center" indent="1"/>
    </xf>
    <xf numFmtId="0" fontId="26" fillId="2" borderId="0" xfId="0" applyFont="1" applyAlignment="1" applyProtection="1">
      <alignment horizontal="right" indent="1"/>
    </xf>
    <xf numFmtId="0" fontId="25" fillId="5" borderId="0" xfId="0" applyFont="1" applyFill="1" applyAlignment="1" applyProtection="1">
      <alignment horizontal="right"/>
    </xf>
    <xf numFmtId="14" fontId="25" fillId="5" borderId="0" xfId="0" applyNumberFormat="1" applyFont="1" applyFill="1" applyAlignment="1" applyProtection="1">
      <alignment horizontal="center"/>
    </xf>
    <xf numFmtId="0" fontId="8" fillId="2" borderId="0" xfId="1" applyFont="1" applyFill="1" applyBorder="1" applyAlignment="1" applyProtection="1">
      <alignment horizontal="right" vertical="center"/>
    </xf>
    <xf numFmtId="1" fontId="89" fillId="3" borderId="0" xfId="6" applyNumberFormat="1" applyFont="1" applyFill="1" applyBorder="1" applyAlignment="1" applyProtection="1">
      <alignment horizontal="center" vertical="center"/>
    </xf>
    <xf numFmtId="0" fontId="50" fillId="2" borderId="0" xfId="0" applyFont="1" applyAlignment="1" applyProtection="1">
      <alignment horizontal="center" vertical="center"/>
    </xf>
    <xf numFmtId="0" fontId="19" fillId="5" borderId="0" xfId="0" applyFont="1" applyFill="1" applyAlignment="1" applyProtection="1">
      <alignment horizontal="left" vertical="top" wrapText="1"/>
    </xf>
    <xf numFmtId="0" fontId="37" fillId="2" borderId="0" xfId="0" applyFont="1" applyAlignment="1">
      <alignment horizontal="right"/>
    </xf>
    <xf numFmtId="0" fontId="37" fillId="2" borderId="6" xfId="0" applyFont="1" applyBorder="1" applyAlignment="1">
      <alignment horizontal="right"/>
    </xf>
    <xf numFmtId="0" fontId="38" fillId="2" borderId="0" xfId="0" applyFont="1" applyAlignment="1" applyProtection="1">
      <alignment horizontal="left" vertical="top" wrapText="1"/>
    </xf>
    <xf numFmtId="2" fontId="95" fillId="2" borderId="0" xfId="0" applyNumberFormat="1" applyFont="1" applyAlignment="1">
      <alignment horizontal="right"/>
    </xf>
    <xf numFmtId="2" fontId="95" fillId="2" borderId="6" xfId="0" applyNumberFormat="1" applyFont="1" applyBorder="1" applyAlignment="1">
      <alignment horizontal="right"/>
    </xf>
    <xf numFmtId="0" fontId="37" fillId="2" borderId="0" xfId="0" applyFont="1" applyAlignment="1">
      <alignment horizontal="center"/>
    </xf>
    <xf numFmtId="0" fontId="37" fillId="2" borderId="6" xfId="0" applyFont="1" applyBorder="1" applyAlignment="1">
      <alignment horizontal="center"/>
    </xf>
    <xf numFmtId="0" fontId="42" fillId="6" borderId="76" xfId="0" applyFont="1" applyFill="1" applyBorder="1" applyAlignment="1">
      <alignment horizontal="center" vertical="center"/>
    </xf>
    <xf numFmtId="0" fontId="42" fillId="6" borderId="77" xfId="0" applyFont="1" applyFill="1" applyBorder="1" applyAlignment="1">
      <alignment horizontal="center" vertical="center"/>
    </xf>
    <xf numFmtId="0" fontId="74" fillId="20" borderId="59" xfId="0" applyFont="1" applyFill="1" applyBorder="1" applyAlignment="1">
      <alignment horizontal="center" vertical="center" wrapText="1"/>
    </xf>
    <xf numFmtId="0" fontId="74" fillId="20" borderId="14" xfId="0" applyFont="1" applyFill="1" applyBorder="1" applyAlignment="1">
      <alignment horizontal="center" vertical="center" wrapText="1"/>
    </xf>
    <xf numFmtId="0" fontId="74" fillId="20" borderId="38" xfId="0" applyFont="1" applyFill="1" applyBorder="1" applyAlignment="1">
      <alignment horizontal="center" vertical="center" wrapText="1"/>
    </xf>
    <xf numFmtId="0" fontId="74" fillId="20" borderId="15" xfId="0" applyFont="1" applyFill="1" applyBorder="1" applyAlignment="1">
      <alignment horizontal="center" vertical="center" wrapText="1"/>
    </xf>
    <xf numFmtId="0" fontId="0" fillId="6" borderId="47" xfId="0" applyFont="1" applyFill="1" applyBorder="1" applyAlignment="1">
      <alignment horizontal="center" vertical="center"/>
    </xf>
    <xf numFmtId="0" fontId="0" fillId="6" borderId="48" xfId="0" applyFont="1" applyFill="1" applyBorder="1" applyAlignment="1">
      <alignment horizontal="center" vertical="center"/>
    </xf>
    <xf numFmtId="0" fontId="41" fillId="20" borderId="17" xfId="0" applyFont="1" applyFill="1" applyBorder="1" applyAlignment="1">
      <alignment horizontal="center" vertical="center"/>
    </xf>
    <xf numFmtId="0" fontId="41" fillId="20" borderId="64" xfId="0" applyFont="1" applyFill="1" applyBorder="1" applyAlignment="1">
      <alignment horizontal="center" vertical="center"/>
    </xf>
    <xf numFmtId="0" fontId="41" fillId="20" borderId="7" xfId="0" applyFont="1" applyFill="1" applyBorder="1" applyAlignment="1">
      <alignment horizontal="center" vertical="center"/>
    </xf>
    <xf numFmtId="0" fontId="41" fillId="20" borderId="44" xfId="0" applyFont="1" applyFill="1" applyBorder="1" applyAlignment="1">
      <alignment horizontal="center" vertical="center"/>
    </xf>
    <xf numFmtId="0" fontId="41" fillId="20" borderId="65" xfId="0" applyFont="1" applyFill="1" applyBorder="1" applyAlignment="1">
      <alignment horizontal="center" vertical="center"/>
    </xf>
    <xf numFmtId="0" fontId="41" fillId="20" borderId="39" xfId="0" applyFont="1" applyFill="1" applyBorder="1" applyAlignment="1">
      <alignment horizontal="center" vertical="center"/>
    </xf>
    <xf numFmtId="0" fontId="41" fillId="20" borderId="40" xfId="0" applyFont="1" applyFill="1" applyBorder="1" applyAlignment="1">
      <alignment horizontal="center" vertical="center"/>
    </xf>
    <xf numFmtId="0" fontId="77" fillId="6" borderId="67" xfId="0" applyFont="1" applyFill="1" applyBorder="1" applyAlignment="1">
      <alignment horizontal="center" vertical="center" textRotation="255"/>
    </xf>
    <xf numFmtId="0" fontId="77" fillId="6" borderId="69" xfId="0" applyFont="1" applyFill="1" applyBorder="1" applyAlignment="1">
      <alignment horizontal="center" vertical="center" textRotation="255"/>
    </xf>
    <xf numFmtId="0" fontId="77" fillId="6" borderId="73" xfId="0" applyFont="1" applyFill="1" applyBorder="1" applyAlignment="1">
      <alignment horizontal="center" vertical="center" textRotation="255"/>
    </xf>
    <xf numFmtId="0" fontId="48" fillId="17" borderId="17" xfId="0" applyFont="1" applyFill="1" applyBorder="1" applyAlignment="1">
      <alignment horizontal="center" vertical="center"/>
    </xf>
    <xf numFmtId="0" fontId="48" fillId="17" borderId="19" xfId="0" applyFont="1" applyFill="1" applyBorder="1" applyAlignment="1">
      <alignment horizontal="center" vertical="center"/>
    </xf>
    <xf numFmtId="0" fontId="48" fillId="17" borderId="7" xfId="0" applyFont="1" applyFill="1" applyBorder="1" applyAlignment="1">
      <alignment horizontal="center" vertical="center"/>
    </xf>
    <xf numFmtId="0" fontId="48" fillId="17" borderId="8" xfId="0" applyFont="1" applyFill="1" applyBorder="1" applyAlignment="1">
      <alignment horizontal="center" vertical="center"/>
    </xf>
    <xf numFmtId="0" fontId="48" fillId="17" borderId="9" xfId="0" applyFont="1" applyFill="1" applyBorder="1" applyAlignment="1">
      <alignment horizontal="center" vertical="center"/>
    </xf>
    <xf numFmtId="0" fontId="48" fillId="17" borderId="11" xfId="0" applyFont="1" applyFill="1" applyBorder="1" applyAlignment="1">
      <alignment horizontal="center" vertical="center"/>
    </xf>
    <xf numFmtId="0" fontId="5" fillId="14" borderId="17" xfId="0" applyFont="1" applyFill="1" applyBorder="1" applyAlignment="1">
      <alignment horizontal="center" vertical="center"/>
    </xf>
    <xf numFmtId="0" fontId="5" fillId="14" borderId="19" xfId="0" applyFont="1" applyFill="1" applyBorder="1" applyAlignment="1">
      <alignment horizontal="center" vertical="center"/>
    </xf>
    <xf numFmtId="0" fontId="5" fillId="14" borderId="7" xfId="0" applyFont="1" applyFill="1" applyBorder="1" applyAlignment="1">
      <alignment horizontal="center" vertical="center"/>
    </xf>
    <xf numFmtId="0" fontId="5" fillId="14" borderId="8" xfId="0" applyFont="1" applyFill="1" applyBorder="1" applyAlignment="1">
      <alignment horizontal="center" vertical="center"/>
    </xf>
    <xf numFmtId="0" fontId="5" fillId="14" borderId="9" xfId="0" applyFont="1" applyFill="1" applyBorder="1" applyAlignment="1">
      <alignment horizontal="center" vertical="center"/>
    </xf>
    <xf numFmtId="0" fontId="5" fillId="14" borderId="11" xfId="0" applyFont="1" applyFill="1" applyBorder="1" applyAlignment="1">
      <alignment horizontal="center" vertical="center"/>
    </xf>
    <xf numFmtId="0" fontId="46" fillId="10" borderId="18" xfId="9" applyFont="1" applyFill="1" applyBorder="1" applyAlignment="1">
      <alignment horizontal="left" wrapText="1"/>
    </xf>
    <xf numFmtId="0" fontId="46" fillId="10" borderId="19" xfId="9" applyFont="1" applyFill="1" applyBorder="1" applyAlignment="1">
      <alignment horizontal="left" wrapText="1"/>
    </xf>
    <xf numFmtId="0" fontId="0" fillId="12" borderId="0" xfId="0" applyFill="1" applyBorder="1" applyAlignment="1">
      <alignment horizontal="center"/>
    </xf>
    <xf numFmtId="0" fontId="68" fillId="18" borderId="50" xfId="0" applyFont="1" applyFill="1" applyBorder="1" applyAlignment="1" applyProtection="1">
      <alignment horizontal="right"/>
    </xf>
    <xf numFmtId="0" fontId="68" fillId="18" borderId="33" xfId="0" applyFont="1" applyFill="1" applyBorder="1" applyAlignment="1" applyProtection="1">
      <alignment horizontal="right"/>
    </xf>
    <xf numFmtId="0" fontId="68" fillId="18" borderId="51" xfId="0" applyFont="1" applyFill="1" applyBorder="1" applyAlignment="1" applyProtection="1">
      <alignment horizontal="right"/>
    </xf>
    <xf numFmtId="0" fontId="42" fillId="18" borderId="53" xfId="0" applyFont="1" applyFill="1" applyBorder="1" applyAlignment="1" applyProtection="1">
      <alignment horizontal="left" vertical="center"/>
    </xf>
    <xf numFmtId="0" fontId="42" fillId="18" borderId="3" xfId="0" applyFont="1" applyFill="1" applyBorder="1" applyAlignment="1" applyProtection="1">
      <alignment horizontal="left" vertical="center"/>
    </xf>
    <xf numFmtId="0" fontId="42" fillId="18" borderId="50" xfId="0" applyFont="1" applyFill="1" applyBorder="1" applyAlignment="1" applyProtection="1">
      <alignment horizontal="left" vertical="center"/>
    </xf>
    <xf numFmtId="0" fontId="42" fillId="18" borderId="33" xfId="0" applyFont="1" applyFill="1" applyBorder="1" applyAlignment="1" applyProtection="1">
      <alignment horizontal="left" vertical="center"/>
    </xf>
    <xf numFmtId="0" fontId="0" fillId="20" borderId="35" xfId="0" applyFill="1" applyBorder="1" applyAlignment="1" applyProtection="1">
      <alignment horizontal="center"/>
    </xf>
    <xf numFmtId="0" fontId="0" fillId="20" borderId="3" xfId="0" applyFill="1" applyBorder="1" applyAlignment="1" applyProtection="1">
      <alignment horizontal="center"/>
    </xf>
    <xf numFmtId="0" fontId="0" fillId="20" borderId="61" xfId="0" applyFill="1" applyBorder="1" applyAlignment="1" applyProtection="1">
      <alignment horizontal="center"/>
    </xf>
    <xf numFmtId="0" fontId="0" fillId="20" borderId="63" xfId="0" applyFill="1" applyBorder="1" applyAlignment="1" applyProtection="1">
      <alignment horizontal="center"/>
    </xf>
    <xf numFmtId="0" fontId="0" fillId="20" borderId="10" xfId="0" applyFill="1" applyBorder="1" applyAlignment="1" applyProtection="1">
      <alignment horizontal="center"/>
    </xf>
    <xf numFmtId="0" fontId="0" fillId="20" borderId="11" xfId="0" applyFill="1" applyBorder="1" applyAlignment="1" applyProtection="1">
      <alignment horizontal="center"/>
    </xf>
  </cellXfs>
  <cellStyles count="11">
    <cellStyle name="Data Labels" xfId="7" xr:uid="{5D27C17F-7686-4C7F-BDD5-BACEE9284FA2}"/>
    <cellStyle name="Hyperkobling" xfId="10" builtinId="8"/>
    <cellStyle name="Komma" xfId="5" builtinId="3"/>
    <cellStyle name="Normal" xfId="0" builtinId="0" customBuiltin="1"/>
    <cellStyle name="Overskrift 1" xfId="1" builtinId="16" customBuiltin="1"/>
    <cellStyle name="Overskrift 2" xfId="2" builtinId="17" customBuiltin="1"/>
    <cellStyle name="Overskrift 3" xfId="3" builtinId="18" customBuiltin="1"/>
    <cellStyle name="Prosent" xfId="6" builtinId="5"/>
    <cellStyle name="Tittel" xfId="4" builtinId="15" customBuiltin="1"/>
    <cellStyle name="Utdata" xfId="8" builtinId="21"/>
    <cellStyle name="Uthevingsfarge1" xfId="9" builtinId="29"/>
  </cellStyles>
  <dxfs count="37">
    <dxf>
      <numFmt numFmtId="165" formatCode="0.0"/>
      <alignment textRotation="0" wrapText="1" indent="0" justifyLastLine="0" shrinkToFit="0" readingOrder="0"/>
    </dxf>
    <dxf>
      <numFmt numFmtId="165" formatCode="0.0"/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numFmt numFmtId="165" formatCode="0.0"/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</font>
    </dxf>
    <dxf>
      <font>
        <b val="0"/>
        <i val="0"/>
        <strike val="0"/>
        <color theme="0"/>
      </font>
      <fill>
        <patternFill>
          <bgColor theme="4"/>
        </patternFill>
      </fill>
      <border>
        <left style="medium">
          <color theme="4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5"/>
        </patternFill>
      </fill>
      <border>
        <left style="medium">
          <color theme="5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8"/>
        </patternFill>
      </fill>
      <border>
        <left style="medium">
          <color theme="8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9"/>
        </patternFill>
      </fill>
      <border>
        <left style="medium">
          <color theme="9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6"/>
        </patternFill>
      </fill>
      <border>
        <left style="medium">
          <color theme="6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7"/>
        </patternFill>
      </fill>
      <border>
        <left style="medium">
          <color theme="7"/>
        </left>
      </border>
    </dxf>
    <dxf>
      <border>
        <left style="mediumDashed">
          <color theme="7"/>
        </left>
      </border>
    </dxf>
  </dxfs>
  <tableStyles count="6" defaultTableStyle="TableStyleMedium2" defaultPivotStyle="PivotStyleLight16">
    <tableStyle name="Cash Table" pivot="0" count="4" xr9:uid="{00000000-0011-0000-FFFF-FFFF00000000}">
      <tableStyleElement type="wholeTable" dxfId="36"/>
      <tableStyleElement type="headerRow" dxfId="35"/>
      <tableStyleElement type="firstColumn" dxfId="34"/>
      <tableStyleElement type="secondRowStripe" dxfId="33"/>
    </tableStyle>
    <tableStyle name="Investment Table" pivot="0" count="4" xr9:uid="{00000000-0011-0000-FFFF-FFFF01000000}">
      <tableStyleElement type="wholeTable" dxfId="32"/>
      <tableStyleElement type="headerRow" dxfId="31"/>
      <tableStyleElement type="firstColumn" dxfId="30"/>
      <tableStyleElement type="secondRowStripe" dxfId="29"/>
    </tableStyle>
    <tableStyle name="Personal Table" pivot="0" count="4" xr9:uid="{00000000-0011-0000-FFFF-FFFF02000000}">
      <tableStyleElement type="wholeTable" dxfId="28"/>
      <tableStyleElement type="headerRow" dxfId="27"/>
      <tableStyleElement type="firstColumn" dxfId="26"/>
      <tableStyleElement type="secondRowStripe" dxfId="25"/>
    </tableStyle>
    <tableStyle name="Retirement Table" pivot="0" count="4" xr9:uid="{00000000-0011-0000-FFFF-FFFF03000000}">
      <tableStyleElement type="wholeTable" dxfId="24"/>
      <tableStyleElement type="headerRow" dxfId="23"/>
      <tableStyleElement type="firstColumn" dxfId="22"/>
      <tableStyleElement type="secondRowStripe" dxfId="21"/>
    </tableStyle>
    <tableStyle name="Secured Table" pivot="0" count="4" xr9:uid="{00000000-0011-0000-FFFF-FFFF04000000}">
      <tableStyleElement type="wholeTable" dxfId="20"/>
      <tableStyleElement type="headerRow" dxfId="19"/>
      <tableStyleElement type="firstColumn" dxfId="18"/>
      <tableStyleElement type="secondRowStripe" dxfId="17"/>
    </tableStyle>
    <tableStyle name="Unsecured Table" pivot="0" count="5" xr9:uid="{00000000-0011-0000-FFFF-FFFF05000000}">
      <tableStyleElement type="wholeTable" dxfId="16"/>
      <tableStyleElement type="headerRow" dxfId="15"/>
      <tableStyleElement type="totalRow" dxfId="14"/>
      <tableStyleElement type="firstColumn" dxfId="13"/>
      <tableStyleElement type="secondRowStripe" dxfId="12"/>
    </tableStyle>
  </tableStyles>
  <colors>
    <mruColors>
      <color rgb="FFFA7D00"/>
      <color rgb="FFFFBA00"/>
      <color rgb="FF86C040"/>
      <color rgb="FFE63F51"/>
      <color rgb="FFF26722"/>
      <color rgb="FF6E11DF"/>
      <color rgb="FF7B59F9"/>
      <color rgb="FFCC7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skogkurs.no/userfiles/files/Kunnskapsskogen/Norske%20produksjonsnormer.xlsm" TargetMode="External"/><Relationship Id="rId1" Type="http://schemas.openxmlformats.org/officeDocument/2006/relationships/image" Target="../media/image1.png"/><Relationship Id="rId5" Type="http://schemas.openxmlformats.org/officeDocument/2006/relationships/hyperlink" Target="mailto:post@skogkurs.no" TargetMode="External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hyperlink" Target="#FORSID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90754</xdr:colOff>
      <xdr:row>5</xdr:row>
      <xdr:rowOff>134590</xdr:rowOff>
    </xdr:from>
    <xdr:to>
      <xdr:col>19</xdr:col>
      <xdr:colOff>66965</xdr:colOff>
      <xdr:row>10</xdr:row>
      <xdr:rowOff>244315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C2B7729F-3EA4-479E-9146-06E8A46B30D8}"/>
            </a:ext>
          </a:extLst>
        </xdr:cNvPr>
        <xdr:cNvSpPr/>
      </xdr:nvSpPr>
      <xdr:spPr>
        <a:xfrm rot="429964">
          <a:off x="8846134" y="1369030"/>
          <a:ext cx="2711791" cy="1831845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 editAs="oneCell">
    <xdr:from>
      <xdr:col>0</xdr:col>
      <xdr:colOff>130668</xdr:colOff>
      <xdr:row>0</xdr:row>
      <xdr:rowOff>133350</xdr:rowOff>
    </xdr:from>
    <xdr:to>
      <xdr:col>2</xdr:col>
      <xdr:colOff>778063</xdr:colOff>
      <xdr:row>2</xdr:row>
      <xdr:rowOff>35335</xdr:rowOff>
    </xdr:to>
    <xdr:pic>
      <xdr:nvPicPr>
        <xdr:cNvPr id="30" name="Grafikk 29">
          <a:extLst>
            <a:ext uri="{FF2B5EF4-FFF2-40B4-BE49-F238E27FC236}">
              <a16:creationId xmlns:a16="http://schemas.microsoft.com/office/drawing/2014/main" id="{CB85BB79-F73D-4A75-A428-D3122DA94B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68" t="40840" r="10468"/>
        <a:stretch/>
      </xdr:blipFill>
      <xdr:spPr>
        <a:xfrm>
          <a:off x="130668" y="133350"/>
          <a:ext cx="1463370" cy="694465"/>
        </a:xfrm>
        <a:prstGeom prst="rect">
          <a:avLst/>
        </a:prstGeom>
      </xdr:spPr>
    </xdr:pic>
    <xdr:clientData/>
  </xdr:twoCellAnchor>
  <xdr:twoCellAnchor>
    <xdr:from>
      <xdr:col>7</xdr:col>
      <xdr:colOff>364938</xdr:colOff>
      <xdr:row>35</xdr:row>
      <xdr:rowOff>170330</xdr:rowOff>
    </xdr:from>
    <xdr:to>
      <xdr:col>12</xdr:col>
      <xdr:colOff>17929</xdr:colOff>
      <xdr:row>37</xdr:row>
      <xdr:rowOff>44824</xdr:rowOff>
    </xdr:to>
    <xdr:sp macro="" textlink="">
      <xdr:nvSpPr>
        <xdr:cNvPr id="2" name="TekstSylinder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DAB026-A9C0-43AC-9066-29DF20C4BDAC}"/>
            </a:ext>
          </a:extLst>
        </xdr:cNvPr>
        <xdr:cNvSpPr txBox="1"/>
      </xdr:nvSpPr>
      <xdr:spPr>
        <a:xfrm>
          <a:off x="4919009" y="11600330"/>
          <a:ext cx="2611344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14</xdr:col>
      <xdr:colOff>363104</xdr:colOff>
      <xdr:row>33</xdr:row>
      <xdr:rowOff>94022</xdr:rowOff>
    </xdr:from>
    <xdr:to>
      <xdr:col>19</xdr:col>
      <xdr:colOff>2084</xdr:colOff>
      <xdr:row>36</xdr:row>
      <xdr:rowOff>225719</xdr:rowOff>
    </xdr:to>
    <xdr:pic>
      <xdr:nvPicPr>
        <xdr:cNvPr id="31" name="Grafikk 30">
          <a:extLst>
            <a:ext uri="{FF2B5EF4-FFF2-40B4-BE49-F238E27FC236}">
              <a16:creationId xmlns:a16="http://schemas.microsoft.com/office/drawing/2014/main" id="{F6DBD197-0C7E-427B-B4ED-AE064BF74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116335" y="8134099"/>
          <a:ext cx="2374364" cy="713406"/>
        </a:xfrm>
        <a:prstGeom prst="rect">
          <a:avLst/>
        </a:prstGeom>
      </xdr:spPr>
    </xdr:pic>
    <xdr:clientData/>
  </xdr:twoCellAnchor>
  <xdr:twoCellAnchor>
    <xdr:from>
      <xdr:col>7</xdr:col>
      <xdr:colOff>349250</xdr:colOff>
      <xdr:row>33</xdr:row>
      <xdr:rowOff>12700</xdr:rowOff>
    </xdr:from>
    <xdr:to>
      <xdr:col>9</xdr:col>
      <xdr:colOff>349250</xdr:colOff>
      <xdr:row>34</xdr:row>
      <xdr:rowOff>6350</xdr:rowOff>
    </xdr:to>
    <xdr:sp macro="" textlink="">
      <xdr:nvSpPr>
        <xdr:cNvPr id="3" name="TekstSylinder 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D6F8AB-9736-4165-8247-14CC7423F3AE}"/>
            </a:ext>
          </a:extLst>
        </xdr:cNvPr>
        <xdr:cNvSpPr txBox="1"/>
      </xdr:nvSpPr>
      <xdr:spPr>
        <a:xfrm>
          <a:off x="5016500" y="11017250"/>
          <a:ext cx="1206500" cy="184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290427</xdr:colOff>
      <xdr:row>6</xdr:row>
      <xdr:rowOff>101191</xdr:rowOff>
    </xdr:from>
    <xdr:to>
      <xdr:col>19</xdr:col>
      <xdr:colOff>166074</xdr:colOff>
      <xdr:row>9</xdr:row>
      <xdr:rowOff>273539</xdr:rowOff>
    </xdr:to>
    <xdr:sp macro="" textlink="">
      <xdr:nvSpPr>
        <xdr:cNvPr id="42" name="TekstSylinder 41">
          <a:extLst>
            <a:ext uri="{FF2B5EF4-FFF2-40B4-BE49-F238E27FC236}">
              <a16:creationId xmlns:a16="http://schemas.microsoft.com/office/drawing/2014/main" id="{802E9139-3618-4CC6-9461-AFD03225367F}"/>
            </a:ext>
          </a:extLst>
        </xdr:cNvPr>
        <xdr:cNvSpPr txBox="1"/>
      </xdr:nvSpPr>
      <xdr:spPr>
        <a:xfrm rot="429964">
          <a:off x="9045807" y="1769971"/>
          <a:ext cx="2611227" cy="1170568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600" cap="all" baseline="0"/>
        </a:p>
        <a:p>
          <a:r>
            <a:rPr lang="nb-NO" sz="1400" cap="all" baseline="0"/>
            <a:t>Kostnaden avhenger av: </a:t>
          </a:r>
        </a:p>
        <a:p>
          <a:pPr>
            <a:spcBef>
              <a:spcPts val="300"/>
            </a:spcBef>
          </a:pPr>
          <a:r>
            <a:rPr lang="nb-NO" sz="1400" cap="none" baseline="0"/>
            <a:t>  </a:t>
          </a:r>
          <a:r>
            <a:rPr lang="nb-NO" sz="1400" cap="none" baseline="0">
              <a:latin typeface="Calibri" panose="020F0502020204030204" pitchFamily="34" charset="0"/>
              <a:ea typeface="Tahoma" panose="020B0604030504040204" pitchFamily="34" charset="0"/>
              <a:cs typeface="Calibri" panose="020F0502020204030204" pitchFamily="34" charset="0"/>
            </a:rPr>
            <a:t>• </a:t>
          </a:r>
          <a:r>
            <a:rPr lang="nb-NO" sz="1400" cap="none" baseline="0"/>
            <a:t>hvor fort du kan kjøre  </a:t>
          </a:r>
        </a:p>
        <a:p>
          <a:r>
            <a:rPr lang="nb-NO" sz="1400" cap="none" baseline="0"/>
            <a:t>  </a:t>
          </a:r>
          <a:r>
            <a:rPr lang="nb-NO" sz="1400" cap="non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</a:t>
          </a:r>
          <a:r>
            <a:rPr lang="nb-NO" sz="1400" cap="none" baseline="0"/>
            <a:t>hvor tung kjøringen er </a:t>
          </a:r>
        </a:p>
        <a:p>
          <a:r>
            <a:rPr lang="nb-NO" sz="1400" i="1" cap="none" baseline="0"/>
            <a:t>      (dieselforbruk) </a:t>
          </a:r>
        </a:p>
      </xdr:txBody>
    </xdr:sp>
    <xdr:clientData/>
  </xdr:twoCellAnchor>
  <xdr:twoCellAnchor>
    <xdr:from>
      <xdr:col>10</xdr:col>
      <xdr:colOff>442068</xdr:colOff>
      <xdr:row>12</xdr:row>
      <xdr:rowOff>197000</xdr:rowOff>
    </xdr:from>
    <xdr:to>
      <xdr:col>18</xdr:col>
      <xdr:colOff>133693</xdr:colOff>
      <xdr:row>18</xdr:row>
      <xdr:rowOff>417916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25A004E-67EA-4448-9128-15BEF6918D11}"/>
            </a:ext>
          </a:extLst>
        </xdr:cNvPr>
        <xdr:cNvSpPr txBox="1"/>
      </xdr:nvSpPr>
      <xdr:spPr>
        <a:xfrm rot="216991">
          <a:off x="7006991" y="3762769"/>
          <a:ext cx="4449240" cy="1950070"/>
        </a:xfrm>
        <a:prstGeom prst="rect">
          <a:avLst/>
        </a:prstGeom>
        <a:solidFill>
          <a:srgbClr val="FA7D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1397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44000" rtlCol="0" anchor="t"/>
        <a:lstStyle/>
        <a:p>
          <a:endParaRPr lang="nb-NO" sz="600" b="1" cap="all" baseline="0"/>
        </a:p>
        <a:p>
          <a:r>
            <a:rPr lang="nb-NO" sz="1800" b="1" cap="all" baseline="0"/>
            <a:t>NB !</a:t>
          </a:r>
        </a:p>
        <a:p>
          <a:endParaRPr lang="nb-NO" sz="600" cap="all" baseline="0"/>
        </a:p>
        <a:p>
          <a:r>
            <a:rPr lang="nb-NO" sz="1600" cap="non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</a:t>
          </a:r>
          <a:r>
            <a:rPr lang="nb-NO" sz="1600" cap="none" baseline="0"/>
            <a:t>Denne kalkylen tar </a:t>
          </a:r>
          <a:r>
            <a:rPr lang="nb-NO" sz="1600" u="sng" cap="none" baseline="0"/>
            <a:t>ikke</a:t>
          </a:r>
          <a:r>
            <a:rPr lang="nb-NO" sz="1600" cap="none" baseline="0"/>
            <a:t> hensyn til dårlig bæreevne og hvor mye snø det er.</a:t>
          </a:r>
          <a:endParaRPr lang="nb-NO" sz="600" cap="none" baseline="0"/>
        </a:p>
        <a:p>
          <a:endParaRPr lang="nb-NO" sz="600" cap="none" baseline="0"/>
        </a:p>
        <a:p>
          <a:r>
            <a:rPr lang="nb-NO" sz="1600" b="0" i="0" cap="non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</a:t>
          </a:r>
          <a:r>
            <a:rPr lang="nb-NO" sz="1600" b="0" i="0" cap="none" baseline="0"/>
            <a:t>I tillegg kommer kostnader på hogstmaskin (kjøring til og fra hogstfeltet).                                </a:t>
          </a:r>
          <a:r>
            <a:rPr lang="nb-NO" sz="1200" b="0" i="0" cap="none" baseline="0"/>
            <a:t>Anslagsvis 5-10 kr/m</a:t>
          </a:r>
          <a:r>
            <a:rPr lang="nb-NO" sz="1200" b="0" i="0" cap="none" baseline="30000"/>
            <a:t>3</a:t>
          </a:r>
          <a:r>
            <a:rPr lang="nb-NO" sz="1200" b="0" i="0" cap="none" baseline="0"/>
            <a:t> ved 1000 meter.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38100</xdr:rowOff>
    </xdr:from>
    <xdr:to>
      <xdr:col>7</xdr:col>
      <xdr:colOff>31698</xdr:colOff>
      <xdr:row>50</xdr:row>
      <xdr:rowOff>142240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3AED85-6F6F-466C-92F1-84F70D786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0100"/>
          <a:ext cx="5365698" cy="755269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0</xdr:colOff>
      <xdr:row>2</xdr:row>
      <xdr:rowOff>174625</xdr:rowOff>
    </xdr:from>
    <xdr:to>
      <xdr:col>7</xdr:col>
      <xdr:colOff>31698</xdr:colOff>
      <xdr:row>49</xdr:row>
      <xdr:rowOff>107315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6148C17-0F87-4819-BF20-22F324F33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5625"/>
          <a:ext cx="5365698" cy="755269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44450</xdr:colOff>
      <xdr:row>3</xdr:row>
      <xdr:rowOff>15875</xdr:rowOff>
    </xdr:from>
    <xdr:to>
      <xdr:col>14</xdr:col>
      <xdr:colOff>666719</xdr:colOff>
      <xdr:row>46</xdr:row>
      <xdr:rowOff>32804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B6B803A-053D-47E3-96EF-2C2A74277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0450" y="587375"/>
          <a:ext cx="5194269" cy="697970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15</xdr:col>
      <xdr:colOff>679450</xdr:colOff>
      <xdr:row>3</xdr:row>
      <xdr:rowOff>34925</xdr:rowOff>
    </xdr:from>
    <xdr:to>
      <xdr:col>22</xdr:col>
      <xdr:colOff>516862</xdr:colOff>
      <xdr:row>46</xdr:row>
      <xdr:rowOff>124235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D97FCADE-E97E-44AF-92D7-310196F7B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09450" y="606425"/>
          <a:ext cx="5171412" cy="705208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299357</xdr:colOff>
      <xdr:row>0</xdr:row>
      <xdr:rowOff>40822</xdr:rowOff>
    </xdr:from>
    <xdr:to>
      <xdr:col>3</xdr:col>
      <xdr:colOff>89807</xdr:colOff>
      <xdr:row>2</xdr:row>
      <xdr:rowOff>91622</xdr:rowOff>
    </xdr:to>
    <xdr:sp macro="" textlink="">
      <xdr:nvSpPr>
        <xdr:cNvPr id="6" name="TekstSylinder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6CB496-4F1E-4910-A185-D29C3782BB6C}"/>
            </a:ext>
          </a:extLst>
        </xdr:cNvPr>
        <xdr:cNvSpPr txBox="1"/>
      </xdr:nvSpPr>
      <xdr:spPr>
        <a:xfrm>
          <a:off x="299357" y="40822"/>
          <a:ext cx="2076450" cy="431800"/>
        </a:xfrm>
        <a:prstGeom prst="rect">
          <a:avLst/>
        </a:prstGeom>
        <a:gradFill rotWithShape="1">
          <a:gsLst>
            <a:gs pos="0">
              <a:srgbClr val="4F81BD">
                <a:shade val="51000"/>
                <a:satMod val="130000"/>
              </a:srgbClr>
            </a:gs>
            <a:gs pos="80000">
              <a:srgbClr val="4F81BD">
                <a:shade val="93000"/>
                <a:satMod val="130000"/>
              </a:srgbClr>
            </a:gs>
            <a:gs pos="100000">
              <a:srgbClr val="4F81BD">
                <a:shade val="94000"/>
                <a:satMod val="135000"/>
              </a:srgb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6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anose="020B0604020202020204"/>
              <a:ea typeface="+mn-ea"/>
              <a:cs typeface="+mn-cs"/>
            </a:rPr>
            <a:t>Tilbake til FORSIDE</a:t>
          </a:r>
        </a:p>
      </xdr:txBody>
    </xdr:sp>
    <xdr:clientData/>
  </xdr:twoCellAnchor>
  <xdr:twoCellAnchor>
    <xdr:from>
      <xdr:col>19</xdr:col>
      <xdr:colOff>680357</xdr:colOff>
      <xdr:row>39</xdr:row>
      <xdr:rowOff>122464</xdr:rowOff>
    </xdr:from>
    <xdr:to>
      <xdr:col>22</xdr:col>
      <xdr:colOff>470807</xdr:colOff>
      <xdr:row>41</xdr:row>
      <xdr:rowOff>173264</xdr:rowOff>
    </xdr:to>
    <xdr:sp macro="" textlink="">
      <xdr:nvSpPr>
        <xdr:cNvPr id="7" name="TekstSylinder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3F53F1-2FA1-42F7-AAC1-F178849D3324}"/>
            </a:ext>
          </a:extLst>
        </xdr:cNvPr>
        <xdr:cNvSpPr txBox="1"/>
      </xdr:nvSpPr>
      <xdr:spPr>
        <a:xfrm>
          <a:off x="15158357" y="7551964"/>
          <a:ext cx="2076450" cy="431800"/>
        </a:xfrm>
        <a:prstGeom prst="rect">
          <a:avLst/>
        </a:prstGeom>
        <a:gradFill rotWithShape="1">
          <a:gsLst>
            <a:gs pos="0">
              <a:srgbClr val="4F81BD">
                <a:shade val="51000"/>
                <a:satMod val="130000"/>
              </a:srgbClr>
            </a:gs>
            <a:gs pos="80000">
              <a:srgbClr val="4F81BD">
                <a:shade val="93000"/>
                <a:satMod val="130000"/>
              </a:srgbClr>
            </a:gs>
            <a:gs pos="100000">
              <a:srgbClr val="4F81BD">
                <a:shade val="94000"/>
                <a:satMod val="135000"/>
              </a:srgb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6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anose="020B0604020202020204"/>
              <a:ea typeface="+mn-ea"/>
              <a:cs typeface="+mn-cs"/>
            </a:rPr>
            <a:t>Tilbake til FORSIDE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33618</xdr:colOff>
      <xdr:row>0</xdr:row>
      <xdr:rowOff>0</xdr:rowOff>
    </xdr:from>
    <xdr:to>
      <xdr:col>1</xdr:col>
      <xdr:colOff>1632519</xdr:colOff>
      <xdr:row>0</xdr:row>
      <xdr:rowOff>13361</xdr:rowOff>
    </xdr:to>
    <xdr:sp macro="" textlink="">
      <xdr:nvSpPr>
        <xdr:cNvPr id="19" name="Frihånd 9">
          <a:extLst>
            <a:ext uri="{FF2B5EF4-FFF2-40B4-BE49-F238E27FC236}">
              <a16:creationId xmlns:a16="http://schemas.microsoft.com/office/drawing/2014/main" id="{8B71FED0-F831-4762-885D-80B72BD792ED}"/>
            </a:ext>
          </a:extLst>
        </xdr:cNvPr>
        <xdr:cNvSpPr>
          <a:spLocks/>
        </xdr:cNvSpPr>
      </xdr:nvSpPr>
      <xdr:spPr bwMode="auto">
        <a:xfrm>
          <a:off x="500343" y="0"/>
          <a:ext cx="1598901" cy="1336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</xdr:col>
      <xdr:colOff>1430992</xdr:colOff>
      <xdr:row>0</xdr:row>
      <xdr:rowOff>0</xdr:rowOff>
    </xdr:from>
    <xdr:to>
      <xdr:col>1</xdr:col>
      <xdr:colOff>2947147</xdr:colOff>
      <xdr:row>0</xdr:row>
      <xdr:rowOff>14082</xdr:rowOff>
    </xdr:to>
    <xdr:sp macro="" textlink="">
      <xdr:nvSpPr>
        <xdr:cNvPr id="20" name="Frihånd 9">
          <a:extLst>
            <a:ext uri="{FF2B5EF4-FFF2-40B4-BE49-F238E27FC236}">
              <a16:creationId xmlns:a16="http://schemas.microsoft.com/office/drawing/2014/main" id="{C3B74A7B-1871-493B-ABF6-09DE7130F89F}"/>
            </a:ext>
          </a:extLst>
        </xdr:cNvPr>
        <xdr:cNvSpPr>
          <a:spLocks/>
        </xdr:cNvSpPr>
      </xdr:nvSpPr>
      <xdr:spPr bwMode="auto">
        <a:xfrm>
          <a:off x="1897717" y="0"/>
          <a:ext cx="1516155" cy="14082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 editAs="oneCell">
    <xdr:from>
      <xdr:col>1</xdr:col>
      <xdr:colOff>523875</xdr:colOff>
      <xdr:row>7</xdr:row>
      <xdr:rowOff>63103</xdr:rowOff>
    </xdr:from>
    <xdr:to>
      <xdr:col>3</xdr:col>
      <xdr:colOff>532124</xdr:colOff>
      <xdr:row>13</xdr:row>
      <xdr:rowOff>19050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D2B4B716-613E-4254-B446-6D873606E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2549128"/>
          <a:ext cx="3837299" cy="139422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333374</xdr:colOff>
      <xdr:row>3</xdr:row>
      <xdr:rowOff>134961</xdr:rowOff>
    </xdr:from>
    <xdr:to>
      <xdr:col>2</xdr:col>
      <xdr:colOff>186891</xdr:colOff>
      <xdr:row>5</xdr:row>
      <xdr:rowOff>76200</xdr:rowOff>
    </xdr:to>
    <xdr:pic>
      <xdr:nvPicPr>
        <xdr:cNvPr id="22" name="Bilde 21">
          <a:extLst>
            <a:ext uri="{FF2B5EF4-FFF2-40B4-BE49-F238E27FC236}">
              <a16:creationId xmlns:a16="http://schemas.microsoft.com/office/drawing/2014/main" id="{16CAD940-3B3A-4A02-8289-B93B5E3921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473"/>
        <a:stretch/>
      </xdr:blipFill>
      <xdr:spPr>
        <a:xfrm>
          <a:off x="800099" y="1630386"/>
          <a:ext cx="3168217" cy="512739"/>
        </a:xfrm>
        <a:prstGeom prst="rect">
          <a:avLst/>
        </a:prstGeom>
      </xdr:spPr>
    </xdr:pic>
    <xdr:clientData/>
  </xdr:twoCellAnchor>
  <xdr:twoCellAnchor editAs="oneCell">
    <xdr:from>
      <xdr:col>8</xdr:col>
      <xdr:colOff>1534584</xdr:colOff>
      <xdr:row>6</xdr:row>
      <xdr:rowOff>98161</xdr:rowOff>
    </xdr:from>
    <xdr:to>
      <xdr:col>11</xdr:col>
      <xdr:colOff>226495</xdr:colOff>
      <xdr:row>7</xdr:row>
      <xdr:rowOff>160544</xdr:rowOff>
    </xdr:to>
    <xdr:pic>
      <xdr:nvPicPr>
        <xdr:cNvPr id="23" name="Bilde 22">
          <a:extLst>
            <a:ext uri="{FF2B5EF4-FFF2-40B4-BE49-F238E27FC236}">
              <a16:creationId xmlns:a16="http://schemas.microsoft.com/office/drawing/2014/main" id="{658C208B-49D8-44B9-8CD8-36DCD30CA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78259" y="2374636"/>
          <a:ext cx="2216161" cy="271933"/>
        </a:xfrm>
        <a:prstGeom prst="rect">
          <a:avLst/>
        </a:prstGeom>
      </xdr:spPr>
    </xdr:pic>
    <xdr:clientData/>
  </xdr:twoCellAnchor>
  <xdr:twoCellAnchor editAs="oneCell">
    <xdr:from>
      <xdr:col>8</xdr:col>
      <xdr:colOff>685473</xdr:colOff>
      <xdr:row>3</xdr:row>
      <xdr:rowOff>148167</xdr:rowOff>
    </xdr:from>
    <xdr:to>
      <xdr:col>8</xdr:col>
      <xdr:colOff>1376738</xdr:colOff>
      <xdr:row>5</xdr:row>
      <xdr:rowOff>166829</xdr:rowOff>
    </xdr:to>
    <xdr:pic>
      <xdr:nvPicPr>
        <xdr:cNvPr id="24" name="Bilde 23">
          <a:extLst>
            <a:ext uri="{FF2B5EF4-FFF2-40B4-BE49-F238E27FC236}">
              <a16:creationId xmlns:a16="http://schemas.microsoft.com/office/drawing/2014/main" id="{D06B4BCD-FE7C-4255-B03B-D54530567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29148" y="1643592"/>
          <a:ext cx="691265" cy="590162"/>
        </a:xfrm>
        <a:prstGeom prst="rect">
          <a:avLst/>
        </a:prstGeom>
      </xdr:spPr>
    </xdr:pic>
    <xdr:clientData/>
  </xdr:twoCellAnchor>
  <xdr:twoCellAnchor>
    <xdr:from>
      <xdr:col>8</xdr:col>
      <xdr:colOff>1110345</xdr:colOff>
      <xdr:row>5</xdr:row>
      <xdr:rowOff>152400</xdr:rowOff>
    </xdr:from>
    <xdr:to>
      <xdr:col>8</xdr:col>
      <xdr:colOff>1513115</xdr:colOff>
      <xdr:row>7</xdr:row>
      <xdr:rowOff>16329</xdr:rowOff>
    </xdr:to>
    <xdr:cxnSp macro="">
      <xdr:nvCxnSpPr>
        <xdr:cNvPr id="25" name="Vinkel 19">
          <a:extLst>
            <a:ext uri="{FF2B5EF4-FFF2-40B4-BE49-F238E27FC236}">
              <a16:creationId xmlns:a16="http://schemas.microsoft.com/office/drawing/2014/main" id="{2F11A77B-3D13-4FE5-AFDB-F9B4432C4CD0}"/>
            </a:ext>
          </a:extLst>
        </xdr:cNvPr>
        <xdr:cNvCxnSpPr/>
      </xdr:nvCxnSpPr>
      <xdr:spPr>
        <a:xfrm rot="10800000">
          <a:off x="7654020" y="2219325"/>
          <a:ext cx="402770" cy="283029"/>
        </a:xfrm>
        <a:prstGeom prst="bentConnector3">
          <a:avLst>
            <a:gd name="adj1" fmla="val 100000"/>
          </a:avLst>
        </a:prstGeom>
        <a:ln w="25400">
          <a:solidFill>
            <a:srgbClr val="FF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442174</xdr:colOff>
      <xdr:row>3</xdr:row>
      <xdr:rowOff>95048</xdr:rowOff>
    </xdr:from>
    <xdr:to>
      <xdr:col>15</xdr:col>
      <xdr:colOff>1624854</xdr:colOff>
      <xdr:row>4</xdr:row>
      <xdr:rowOff>66675</xdr:rowOff>
    </xdr:to>
    <xdr:pic>
      <xdr:nvPicPr>
        <xdr:cNvPr id="26" name="Bilde 25">
          <a:extLst>
            <a:ext uri="{FF2B5EF4-FFF2-40B4-BE49-F238E27FC236}">
              <a16:creationId xmlns:a16="http://schemas.microsoft.com/office/drawing/2014/main" id="{1D4B1C88-E2BB-48AA-8D20-B710F9845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072199" y="1590473"/>
          <a:ext cx="1182680" cy="276427"/>
        </a:xfrm>
        <a:prstGeom prst="rect">
          <a:avLst/>
        </a:prstGeom>
      </xdr:spPr>
    </xdr:pic>
    <xdr:clientData/>
  </xdr:twoCellAnchor>
  <xdr:twoCellAnchor editAs="oneCell">
    <xdr:from>
      <xdr:col>15</xdr:col>
      <xdr:colOff>347383</xdr:colOff>
      <xdr:row>14</xdr:row>
      <xdr:rowOff>114913</xdr:rowOff>
    </xdr:from>
    <xdr:to>
      <xdr:col>15</xdr:col>
      <xdr:colOff>2095501</xdr:colOff>
      <xdr:row>15</xdr:row>
      <xdr:rowOff>156992</xdr:rowOff>
    </xdr:to>
    <xdr:pic>
      <xdr:nvPicPr>
        <xdr:cNvPr id="27" name="Bilde 26">
          <a:extLst>
            <a:ext uri="{FF2B5EF4-FFF2-40B4-BE49-F238E27FC236}">
              <a16:creationId xmlns:a16="http://schemas.microsoft.com/office/drawing/2014/main" id="{4CC30F32-7939-40C9-9FEA-F8512DDE7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77408" y="4239238"/>
          <a:ext cx="1748118" cy="289729"/>
        </a:xfrm>
        <a:prstGeom prst="rect">
          <a:avLst/>
        </a:prstGeom>
      </xdr:spPr>
    </xdr:pic>
    <xdr:clientData/>
  </xdr:twoCellAnchor>
  <xdr:twoCellAnchor editAs="oneCell">
    <xdr:from>
      <xdr:col>15</xdr:col>
      <xdr:colOff>1189112</xdr:colOff>
      <xdr:row>23</xdr:row>
      <xdr:rowOff>179296</xdr:rowOff>
    </xdr:from>
    <xdr:to>
      <xdr:col>15</xdr:col>
      <xdr:colOff>1871383</xdr:colOff>
      <xdr:row>25</xdr:row>
      <xdr:rowOff>47625</xdr:rowOff>
    </xdr:to>
    <xdr:pic>
      <xdr:nvPicPr>
        <xdr:cNvPr id="28" name="Bilde 27">
          <a:extLst>
            <a:ext uri="{FF2B5EF4-FFF2-40B4-BE49-F238E27FC236}">
              <a16:creationId xmlns:a16="http://schemas.microsoft.com/office/drawing/2014/main" id="{4DE17F32-54CA-4B3E-B5F3-282F0B1AC6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" b="2279"/>
        <a:stretch/>
      </xdr:blipFill>
      <xdr:spPr>
        <a:xfrm>
          <a:off x="12819137" y="6427696"/>
          <a:ext cx="682271" cy="420779"/>
        </a:xfrm>
        <a:prstGeom prst="rect">
          <a:avLst/>
        </a:prstGeom>
      </xdr:spPr>
    </xdr:pic>
    <xdr:clientData/>
  </xdr:twoCellAnchor>
  <xdr:oneCellAnchor>
    <xdr:from>
      <xdr:col>8</xdr:col>
      <xdr:colOff>1534584</xdr:colOff>
      <xdr:row>23</xdr:row>
      <xdr:rowOff>98161</xdr:rowOff>
    </xdr:from>
    <xdr:ext cx="2322617" cy="178514"/>
    <xdr:pic>
      <xdr:nvPicPr>
        <xdr:cNvPr id="29" name="Bilde 28">
          <a:extLst>
            <a:ext uri="{FF2B5EF4-FFF2-40B4-BE49-F238E27FC236}">
              <a16:creationId xmlns:a16="http://schemas.microsoft.com/office/drawing/2014/main" id="{E7E6D8D3-32DE-4227-B7BA-C54589C25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78259" y="6346561"/>
          <a:ext cx="2322617" cy="178514"/>
        </a:xfrm>
        <a:prstGeom prst="rect">
          <a:avLst/>
        </a:prstGeom>
      </xdr:spPr>
    </xdr:pic>
    <xdr:clientData/>
  </xdr:oneCellAnchor>
  <xdr:oneCellAnchor>
    <xdr:from>
      <xdr:col>8</xdr:col>
      <xdr:colOff>685473</xdr:colOff>
      <xdr:row>20</xdr:row>
      <xdr:rowOff>148168</xdr:rowOff>
    </xdr:from>
    <xdr:ext cx="691265" cy="292370"/>
    <xdr:pic>
      <xdr:nvPicPr>
        <xdr:cNvPr id="30" name="Bilde 29">
          <a:extLst>
            <a:ext uri="{FF2B5EF4-FFF2-40B4-BE49-F238E27FC236}">
              <a16:creationId xmlns:a16="http://schemas.microsoft.com/office/drawing/2014/main" id="{2D9C4619-9EB5-47A8-9736-F8BE31516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29148" y="5691718"/>
          <a:ext cx="691265" cy="292370"/>
        </a:xfrm>
        <a:prstGeom prst="rect">
          <a:avLst/>
        </a:prstGeom>
      </xdr:spPr>
    </xdr:pic>
    <xdr:clientData/>
  </xdr:oneCellAnchor>
  <xdr:twoCellAnchor>
    <xdr:from>
      <xdr:col>8</xdr:col>
      <xdr:colOff>1110345</xdr:colOff>
      <xdr:row>22</xdr:row>
      <xdr:rowOff>152400</xdr:rowOff>
    </xdr:from>
    <xdr:to>
      <xdr:col>8</xdr:col>
      <xdr:colOff>1513115</xdr:colOff>
      <xdr:row>24</xdr:row>
      <xdr:rowOff>16329</xdr:rowOff>
    </xdr:to>
    <xdr:cxnSp macro="">
      <xdr:nvCxnSpPr>
        <xdr:cNvPr id="31" name="Vinkel 12">
          <a:extLst>
            <a:ext uri="{FF2B5EF4-FFF2-40B4-BE49-F238E27FC236}">
              <a16:creationId xmlns:a16="http://schemas.microsoft.com/office/drawing/2014/main" id="{257A9313-F296-48F8-9AEA-5A72F3CEF04D}"/>
            </a:ext>
          </a:extLst>
        </xdr:cNvPr>
        <xdr:cNvCxnSpPr/>
      </xdr:nvCxnSpPr>
      <xdr:spPr>
        <a:xfrm rot="10800000">
          <a:off x="7654020" y="6162675"/>
          <a:ext cx="402770" cy="340179"/>
        </a:xfrm>
        <a:prstGeom prst="bentConnector3">
          <a:avLst>
            <a:gd name="adj1" fmla="val 100000"/>
          </a:avLst>
        </a:prstGeom>
        <a:ln w="25400">
          <a:solidFill>
            <a:srgbClr val="FF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2729192</xdr:colOff>
      <xdr:row>0</xdr:row>
      <xdr:rowOff>0</xdr:rowOff>
    </xdr:from>
    <xdr:to>
      <xdr:col>3</xdr:col>
      <xdr:colOff>495300</xdr:colOff>
      <xdr:row>0</xdr:row>
      <xdr:rowOff>11919</xdr:rowOff>
    </xdr:to>
    <xdr:sp macro="" textlink="">
      <xdr:nvSpPr>
        <xdr:cNvPr id="32" name="Frihånd 9">
          <a:extLst>
            <a:ext uri="{FF2B5EF4-FFF2-40B4-BE49-F238E27FC236}">
              <a16:creationId xmlns:a16="http://schemas.microsoft.com/office/drawing/2014/main" id="{5FE3F0B0-74BA-46B1-8AE0-26AD0A5FF59B}"/>
            </a:ext>
          </a:extLst>
        </xdr:cNvPr>
        <xdr:cNvSpPr>
          <a:spLocks/>
        </xdr:cNvSpPr>
      </xdr:nvSpPr>
      <xdr:spPr bwMode="auto">
        <a:xfrm>
          <a:off x="3195917" y="0"/>
          <a:ext cx="1595158" cy="11919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16</xdr:col>
      <xdr:colOff>112059</xdr:colOff>
      <xdr:row>0</xdr:row>
      <xdr:rowOff>0</xdr:rowOff>
    </xdr:from>
    <xdr:to>
      <xdr:col>18</xdr:col>
      <xdr:colOff>240428</xdr:colOff>
      <xdr:row>0</xdr:row>
      <xdr:rowOff>1</xdr:rowOff>
    </xdr:to>
    <xdr:sp macro="" textlink="">
      <xdr:nvSpPr>
        <xdr:cNvPr id="33" name="Frihånd 9">
          <a:extLst>
            <a:ext uri="{FF2B5EF4-FFF2-40B4-BE49-F238E27FC236}">
              <a16:creationId xmlns:a16="http://schemas.microsoft.com/office/drawing/2014/main" id="{305566E9-1055-4373-8CE7-BAA6C7D27FE9}"/>
            </a:ext>
          </a:extLst>
        </xdr:cNvPr>
        <xdr:cNvSpPr>
          <a:spLocks/>
        </xdr:cNvSpPr>
      </xdr:nvSpPr>
      <xdr:spPr bwMode="auto">
        <a:xfrm>
          <a:off x="14018559" y="0"/>
          <a:ext cx="1376144" cy="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371475</xdr:colOff>
      <xdr:row>0</xdr:row>
      <xdr:rowOff>0</xdr:rowOff>
    </xdr:from>
    <xdr:to>
      <xdr:col>7</xdr:col>
      <xdr:colOff>57149</xdr:colOff>
      <xdr:row>0</xdr:row>
      <xdr:rowOff>11038</xdr:rowOff>
    </xdr:to>
    <xdr:sp macro="" textlink="">
      <xdr:nvSpPr>
        <xdr:cNvPr id="34" name="Frihånd 9">
          <a:extLst>
            <a:ext uri="{FF2B5EF4-FFF2-40B4-BE49-F238E27FC236}">
              <a16:creationId xmlns:a16="http://schemas.microsoft.com/office/drawing/2014/main" id="{4A2F97A8-D1CB-4007-AA10-2B8651DD3554}"/>
            </a:ext>
          </a:extLst>
        </xdr:cNvPr>
        <xdr:cNvSpPr>
          <a:spLocks/>
        </xdr:cNvSpPr>
      </xdr:nvSpPr>
      <xdr:spPr bwMode="auto">
        <a:xfrm>
          <a:off x="4667250" y="0"/>
          <a:ext cx="1466849" cy="11038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/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16</xdr:col>
      <xdr:colOff>112059</xdr:colOff>
      <xdr:row>0</xdr:row>
      <xdr:rowOff>0</xdr:rowOff>
    </xdr:from>
    <xdr:to>
      <xdr:col>18</xdr:col>
      <xdr:colOff>240428</xdr:colOff>
      <xdr:row>0</xdr:row>
      <xdr:rowOff>1</xdr:rowOff>
    </xdr:to>
    <xdr:sp macro="" textlink="">
      <xdr:nvSpPr>
        <xdr:cNvPr id="35" name="Frihånd 9">
          <a:extLst>
            <a:ext uri="{FF2B5EF4-FFF2-40B4-BE49-F238E27FC236}">
              <a16:creationId xmlns:a16="http://schemas.microsoft.com/office/drawing/2014/main" id="{B0CDE8C9-A0B4-4126-B0F2-0574F0F95E55}"/>
            </a:ext>
          </a:extLst>
        </xdr:cNvPr>
        <xdr:cNvSpPr>
          <a:spLocks/>
        </xdr:cNvSpPr>
      </xdr:nvSpPr>
      <xdr:spPr bwMode="auto">
        <a:xfrm>
          <a:off x="14018559" y="0"/>
          <a:ext cx="1376144" cy="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33618</xdr:colOff>
      <xdr:row>0</xdr:row>
      <xdr:rowOff>0</xdr:rowOff>
    </xdr:from>
    <xdr:to>
      <xdr:col>1</xdr:col>
      <xdr:colOff>1632519</xdr:colOff>
      <xdr:row>0</xdr:row>
      <xdr:rowOff>13361</xdr:rowOff>
    </xdr:to>
    <xdr:sp macro="" textlink="">
      <xdr:nvSpPr>
        <xdr:cNvPr id="2" name="Frihånd 9">
          <a:extLst>
            <a:ext uri="{FF2B5EF4-FFF2-40B4-BE49-F238E27FC236}">
              <a16:creationId xmlns:a16="http://schemas.microsoft.com/office/drawing/2014/main" id="{57A269DD-1B0B-41E6-8317-63E1BD65B007}"/>
            </a:ext>
          </a:extLst>
        </xdr:cNvPr>
        <xdr:cNvSpPr>
          <a:spLocks/>
        </xdr:cNvSpPr>
      </xdr:nvSpPr>
      <xdr:spPr bwMode="auto">
        <a:xfrm>
          <a:off x="500343" y="0"/>
          <a:ext cx="1598901" cy="1336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</xdr:col>
      <xdr:colOff>1430992</xdr:colOff>
      <xdr:row>0</xdr:row>
      <xdr:rowOff>0</xdr:rowOff>
    </xdr:from>
    <xdr:to>
      <xdr:col>1</xdr:col>
      <xdr:colOff>2947147</xdr:colOff>
      <xdr:row>0</xdr:row>
      <xdr:rowOff>14082</xdr:rowOff>
    </xdr:to>
    <xdr:sp macro="" textlink="">
      <xdr:nvSpPr>
        <xdr:cNvPr id="3" name="Frihånd 9">
          <a:extLst>
            <a:ext uri="{FF2B5EF4-FFF2-40B4-BE49-F238E27FC236}">
              <a16:creationId xmlns:a16="http://schemas.microsoft.com/office/drawing/2014/main" id="{6051F95E-940A-48BC-9EA1-2BE863115419}"/>
            </a:ext>
          </a:extLst>
        </xdr:cNvPr>
        <xdr:cNvSpPr>
          <a:spLocks/>
        </xdr:cNvSpPr>
      </xdr:nvSpPr>
      <xdr:spPr bwMode="auto">
        <a:xfrm>
          <a:off x="1897717" y="0"/>
          <a:ext cx="1516155" cy="14082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 editAs="oneCell">
    <xdr:from>
      <xdr:col>1</xdr:col>
      <xdr:colOff>523875</xdr:colOff>
      <xdr:row>7</xdr:row>
      <xdr:rowOff>63103</xdr:rowOff>
    </xdr:from>
    <xdr:to>
      <xdr:col>3</xdr:col>
      <xdr:colOff>532124</xdr:colOff>
      <xdr:row>12</xdr:row>
      <xdr:rowOff>185663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A4D9D1A-3C46-4FE0-86F0-72498D29C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2549128"/>
          <a:ext cx="3837299" cy="124651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333374</xdr:colOff>
      <xdr:row>3</xdr:row>
      <xdr:rowOff>134961</xdr:rowOff>
    </xdr:from>
    <xdr:to>
      <xdr:col>2</xdr:col>
      <xdr:colOff>186891</xdr:colOff>
      <xdr:row>5</xdr:row>
      <xdr:rowOff>66675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EB202BD-32F2-4D87-A5A2-74BF49CC81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473"/>
        <a:stretch/>
      </xdr:blipFill>
      <xdr:spPr>
        <a:xfrm>
          <a:off x="800099" y="1630386"/>
          <a:ext cx="3168217" cy="503214"/>
        </a:xfrm>
        <a:prstGeom prst="rect">
          <a:avLst/>
        </a:prstGeom>
      </xdr:spPr>
    </xdr:pic>
    <xdr:clientData/>
  </xdr:twoCellAnchor>
  <xdr:twoCellAnchor editAs="oneCell">
    <xdr:from>
      <xdr:col>8</xdr:col>
      <xdr:colOff>1534584</xdr:colOff>
      <xdr:row>6</xdr:row>
      <xdr:rowOff>98161</xdr:rowOff>
    </xdr:from>
    <xdr:to>
      <xdr:col>11</xdr:col>
      <xdr:colOff>121720</xdr:colOff>
      <xdr:row>7</xdr:row>
      <xdr:rowOff>123092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11200D7-2F83-446D-8349-37E176EF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78259" y="2374636"/>
          <a:ext cx="2216161" cy="234481"/>
        </a:xfrm>
        <a:prstGeom prst="rect">
          <a:avLst/>
        </a:prstGeom>
      </xdr:spPr>
    </xdr:pic>
    <xdr:clientData/>
  </xdr:twoCellAnchor>
  <xdr:twoCellAnchor editAs="oneCell">
    <xdr:from>
      <xdr:col>8</xdr:col>
      <xdr:colOff>685473</xdr:colOff>
      <xdr:row>3</xdr:row>
      <xdr:rowOff>148167</xdr:rowOff>
    </xdr:from>
    <xdr:to>
      <xdr:col>8</xdr:col>
      <xdr:colOff>1376738</xdr:colOff>
      <xdr:row>5</xdr:row>
      <xdr:rowOff>59004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FB73827A-51EA-4CEB-8E7B-6BC4EA8CF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29148" y="1643592"/>
          <a:ext cx="691265" cy="482337"/>
        </a:xfrm>
        <a:prstGeom prst="rect">
          <a:avLst/>
        </a:prstGeom>
      </xdr:spPr>
    </xdr:pic>
    <xdr:clientData/>
  </xdr:twoCellAnchor>
  <xdr:twoCellAnchor>
    <xdr:from>
      <xdr:col>8</xdr:col>
      <xdr:colOff>1110345</xdr:colOff>
      <xdr:row>5</xdr:row>
      <xdr:rowOff>152400</xdr:rowOff>
    </xdr:from>
    <xdr:to>
      <xdr:col>8</xdr:col>
      <xdr:colOff>1513115</xdr:colOff>
      <xdr:row>7</xdr:row>
      <xdr:rowOff>16329</xdr:rowOff>
    </xdr:to>
    <xdr:cxnSp macro="">
      <xdr:nvCxnSpPr>
        <xdr:cNvPr id="8" name="Vinkel 19">
          <a:extLst>
            <a:ext uri="{FF2B5EF4-FFF2-40B4-BE49-F238E27FC236}">
              <a16:creationId xmlns:a16="http://schemas.microsoft.com/office/drawing/2014/main" id="{4E10DE37-DC69-4CA5-BF25-5CE51FA84E77}"/>
            </a:ext>
          </a:extLst>
        </xdr:cNvPr>
        <xdr:cNvCxnSpPr/>
      </xdr:nvCxnSpPr>
      <xdr:spPr>
        <a:xfrm rot="10800000">
          <a:off x="7654020" y="2219325"/>
          <a:ext cx="402770" cy="283029"/>
        </a:xfrm>
        <a:prstGeom prst="bentConnector3">
          <a:avLst>
            <a:gd name="adj1" fmla="val 100000"/>
          </a:avLst>
        </a:prstGeom>
        <a:ln w="25400">
          <a:solidFill>
            <a:srgbClr val="FF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442174</xdr:colOff>
      <xdr:row>3</xdr:row>
      <xdr:rowOff>95048</xdr:rowOff>
    </xdr:from>
    <xdr:to>
      <xdr:col>15</xdr:col>
      <xdr:colOff>1624854</xdr:colOff>
      <xdr:row>4</xdr:row>
      <xdr:rowOff>85726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43E95914-02D5-45E2-844D-BB041FD25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072199" y="1590473"/>
          <a:ext cx="1182680" cy="295478"/>
        </a:xfrm>
        <a:prstGeom prst="rect">
          <a:avLst/>
        </a:prstGeom>
      </xdr:spPr>
    </xdr:pic>
    <xdr:clientData/>
  </xdr:twoCellAnchor>
  <xdr:twoCellAnchor editAs="oneCell">
    <xdr:from>
      <xdr:col>15</xdr:col>
      <xdr:colOff>347383</xdr:colOff>
      <xdr:row>14</xdr:row>
      <xdr:rowOff>114913</xdr:rowOff>
    </xdr:from>
    <xdr:to>
      <xdr:col>15</xdr:col>
      <xdr:colOff>2095501</xdr:colOff>
      <xdr:row>15</xdr:row>
      <xdr:rowOff>125192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21C7ABD0-61FC-4ABA-9FF9-915E22F12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77408" y="4239238"/>
          <a:ext cx="1748118" cy="257929"/>
        </a:xfrm>
        <a:prstGeom prst="rect">
          <a:avLst/>
        </a:prstGeom>
      </xdr:spPr>
    </xdr:pic>
    <xdr:clientData/>
  </xdr:twoCellAnchor>
  <xdr:twoCellAnchor editAs="oneCell">
    <xdr:from>
      <xdr:col>15</xdr:col>
      <xdr:colOff>1189112</xdr:colOff>
      <xdr:row>23</xdr:row>
      <xdr:rowOff>179295</xdr:rowOff>
    </xdr:from>
    <xdr:to>
      <xdr:col>15</xdr:col>
      <xdr:colOff>1871383</xdr:colOff>
      <xdr:row>25</xdr:row>
      <xdr:rowOff>159334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609DE984-D07B-4E46-BF5E-63FE23E40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" b="2279"/>
        <a:stretch/>
      </xdr:blipFill>
      <xdr:spPr>
        <a:xfrm>
          <a:off x="12819137" y="6427695"/>
          <a:ext cx="682271" cy="532489"/>
        </a:xfrm>
        <a:prstGeom prst="rect">
          <a:avLst/>
        </a:prstGeom>
      </xdr:spPr>
    </xdr:pic>
    <xdr:clientData/>
  </xdr:twoCellAnchor>
  <xdr:oneCellAnchor>
    <xdr:from>
      <xdr:col>8</xdr:col>
      <xdr:colOff>1534584</xdr:colOff>
      <xdr:row>23</xdr:row>
      <xdr:rowOff>98161</xdr:rowOff>
    </xdr:from>
    <xdr:ext cx="2322617" cy="235214"/>
    <xdr:pic>
      <xdr:nvPicPr>
        <xdr:cNvPr id="12" name="Bilde 11">
          <a:extLst>
            <a:ext uri="{FF2B5EF4-FFF2-40B4-BE49-F238E27FC236}">
              <a16:creationId xmlns:a16="http://schemas.microsoft.com/office/drawing/2014/main" id="{FD065671-643D-4AE4-922B-8254E5C8A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78259" y="6346561"/>
          <a:ext cx="2322617" cy="235214"/>
        </a:xfrm>
        <a:prstGeom prst="rect">
          <a:avLst/>
        </a:prstGeom>
      </xdr:spPr>
    </xdr:pic>
    <xdr:clientData/>
  </xdr:oneCellAnchor>
  <xdr:oneCellAnchor>
    <xdr:from>
      <xdr:col>8</xdr:col>
      <xdr:colOff>685473</xdr:colOff>
      <xdr:row>20</xdr:row>
      <xdr:rowOff>148167</xdr:rowOff>
    </xdr:from>
    <xdr:ext cx="691265" cy="385233"/>
    <xdr:pic>
      <xdr:nvPicPr>
        <xdr:cNvPr id="13" name="Bilde 12">
          <a:extLst>
            <a:ext uri="{FF2B5EF4-FFF2-40B4-BE49-F238E27FC236}">
              <a16:creationId xmlns:a16="http://schemas.microsoft.com/office/drawing/2014/main" id="{4C7768F4-0083-4362-9601-130C5F329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29148" y="5691717"/>
          <a:ext cx="691265" cy="385233"/>
        </a:xfrm>
        <a:prstGeom prst="rect">
          <a:avLst/>
        </a:prstGeom>
      </xdr:spPr>
    </xdr:pic>
    <xdr:clientData/>
  </xdr:oneCellAnchor>
  <xdr:twoCellAnchor>
    <xdr:from>
      <xdr:col>8</xdr:col>
      <xdr:colOff>1110345</xdr:colOff>
      <xdr:row>22</xdr:row>
      <xdr:rowOff>152400</xdr:rowOff>
    </xdr:from>
    <xdr:to>
      <xdr:col>8</xdr:col>
      <xdr:colOff>1513115</xdr:colOff>
      <xdr:row>24</xdr:row>
      <xdr:rowOff>16329</xdr:rowOff>
    </xdr:to>
    <xdr:cxnSp macro="">
      <xdr:nvCxnSpPr>
        <xdr:cNvPr id="14" name="Vinkel 12">
          <a:extLst>
            <a:ext uri="{FF2B5EF4-FFF2-40B4-BE49-F238E27FC236}">
              <a16:creationId xmlns:a16="http://schemas.microsoft.com/office/drawing/2014/main" id="{F6E02D15-617A-4C5B-BEF9-C153173618DD}"/>
            </a:ext>
          </a:extLst>
        </xdr:cNvPr>
        <xdr:cNvCxnSpPr/>
      </xdr:nvCxnSpPr>
      <xdr:spPr>
        <a:xfrm rot="10800000">
          <a:off x="7654020" y="6162675"/>
          <a:ext cx="402770" cy="340179"/>
        </a:xfrm>
        <a:prstGeom prst="bentConnector3">
          <a:avLst>
            <a:gd name="adj1" fmla="val 100000"/>
          </a:avLst>
        </a:prstGeom>
        <a:ln w="25400">
          <a:solidFill>
            <a:srgbClr val="FF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2729192</xdr:colOff>
      <xdr:row>0</xdr:row>
      <xdr:rowOff>0</xdr:rowOff>
    </xdr:from>
    <xdr:to>
      <xdr:col>3</xdr:col>
      <xdr:colOff>495300</xdr:colOff>
      <xdr:row>0</xdr:row>
      <xdr:rowOff>11919</xdr:rowOff>
    </xdr:to>
    <xdr:sp macro="" textlink="">
      <xdr:nvSpPr>
        <xdr:cNvPr id="15" name="Frihånd 9">
          <a:extLst>
            <a:ext uri="{FF2B5EF4-FFF2-40B4-BE49-F238E27FC236}">
              <a16:creationId xmlns:a16="http://schemas.microsoft.com/office/drawing/2014/main" id="{042ECAAC-2E99-483F-9B7B-9BF3C2CA2421}"/>
            </a:ext>
          </a:extLst>
        </xdr:cNvPr>
        <xdr:cNvSpPr>
          <a:spLocks/>
        </xdr:cNvSpPr>
      </xdr:nvSpPr>
      <xdr:spPr bwMode="auto">
        <a:xfrm>
          <a:off x="3195917" y="0"/>
          <a:ext cx="1595158" cy="11919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16</xdr:col>
      <xdr:colOff>112059</xdr:colOff>
      <xdr:row>0</xdr:row>
      <xdr:rowOff>0</xdr:rowOff>
    </xdr:from>
    <xdr:to>
      <xdr:col>18</xdr:col>
      <xdr:colOff>240428</xdr:colOff>
      <xdr:row>0</xdr:row>
      <xdr:rowOff>1</xdr:rowOff>
    </xdr:to>
    <xdr:sp macro="" textlink="">
      <xdr:nvSpPr>
        <xdr:cNvPr id="16" name="Frihånd 9">
          <a:extLst>
            <a:ext uri="{FF2B5EF4-FFF2-40B4-BE49-F238E27FC236}">
              <a16:creationId xmlns:a16="http://schemas.microsoft.com/office/drawing/2014/main" id="{823F46EF-EA9C-4127-9B32-2570EC52DE4A}"/>
            </a:ext>
          </a:extLst>
        </xdr:cNvPr>
        <xdr:cNvSpPr>
          <a:spLocks/>
        </xdr:cNvSpPr>
      </xdr:nvSpPr>
      <xdr:spPr bwMode="auto">
        <a:xfrm>
          <a:off x="14018559" y="0"/>
          <a:ext cx="1376144" cy="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371475</xdr:colOff>
      <xdr:row>0</xdr:row>
      <xdr:rowOff>0</xdr:rowOff>
    </xdr:from>
    <xdr:to>
      <xdr:col>7</xdr:col>
      <xdr:colOff>57149</xdr:colOff>
      <xdr:row>0</xdr:row>
      <xdr:rowOff>11038</xdr:rowOff>
    </xdr:to>
    <xdr:sp macro="" textlink="">
      <xdr:nvSpPr>
        <xdr:cNvPr id="17" name="Frihånd 9">
          <a:extLst>
            <a:ext uri="{FF2B5EF4-FFF2-40B4-BE49-F238E27FC236}">
              <a16:creationId xmlns:a16="http://schemas.microsoft.com/office/drawing/2014/main" id="{9317D019-EEBD-431D-92C0-9B2F9C6F89AD}"/>
            </a:ext>
          </a:extLst>
        </xdr:cNvPr>
        <xdr:cNvSpPr>
          <a:spLocks/>
        </xdr:cNvSpPr>
      </xdr:nvSpPr>
      <xdr:spPr bwMode="auto">
        <a:xfrm>
          <a:off x="4667250" y="0"/>
          <a:ext cx="1466849" cy="11038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/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16</xdr:col>
      <xdr:colOff>112059</xdr:colOff>
      <xdr:row>0</xdr:row>
      <xdr:rowOff>0</xdr:rowOff>
    </xdr:from>
    <xdr:to>
      <xdr:col>18</xdr:col>
      <xdr:colOff>240428</xdr:colOff>
      <xdr:row>0</xdr:row>
      <xdr:rowOff>1</xdr:rowOff>
    </xdr:to>
    <xdr:sp macro="" textlink="">
      <xdr:nvSpPr>
        <xdr:cNvPr id="18" name="Frihånd 9">
          <a:extLst>
            <a:ext uri="{FF2B5EF4-FFF2-40B4-BE49-F238E27FC236}">
              <a16:creationId xmlns:a16="http://schemas.microsoft.com/office/drawing/2014/main" id="{51732309-9DFD-4F4C-BE82-AA7C8EE70C50}"/>
            </a:ext>
          </a:extLst>
        </xdr:cNvPr>
        <xdr:cNvSpPr>
          <a:spLocks/>
        </xdr:cNvSpPr>
      </xdr:nvSpPr>
      <xdr:spPr bwMode="auto">
        <a:xfrm>
          <a:off x="14018559" y="0"/>
          <a:ext cx="1376144" cy="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33618</xdr:colOff>
      <xdr:row>0</xdr:row>
      <xdr:rowOff>0</xdr:rowOff>
    </xdr:from>
    <xdr:to>
      <xdr:col>1</xdr:col>
      <xdr:colOff>1632519</xdr:colOff>
      <xdr:row>0</xdr:row>
      <xdr:rowOff>13361</xdr:rowOff>
    </xdr:to>
    <xdr:sp macro="" textlink="">
      <xdr:nvSpPr>
        <xdr:cNvPr id="2" name="Frihånd 9">
          <a:extLst>
            <a:ext uri="{FF2B5EF4-FFF2-40B4-BE49-F238E27FC236}">
              <a16:creationId xmlns:a16="http://schemas.microsoft.com/office/drawing/2014/main" id="{7CBADDAE-F1B6-41BD-BA8B-A01C91961A07}"/>
            </a:ext>
          </a:extLst>
        </xdr:cNvPr>
        <xdr:cNvSpPr>
          <a:spLocks/>
        </xdr:cNvSpPr>
      </xdr:nvSpPr>
      <xdr:spPr bwMode="auto">
        <a:xfrm>
          <a:off x="500343" y="0"/>
          <a:ext cx="1598901" cy="1336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</xdr:col>
      <xdr:colOff>1430992</xdr:colOff>
      <xdr:row>0</xdr:row>
      <xdr:rowOff>0</xdr:rowOff>
    </xdr:from>
    <xdr:to>
      <xdr:col>1</xdr:col>
      <xdr:colOff>2947147</xdr:colOff>
      <xdr:row>0</xdr:row>
      <xdr:rowOff>14082</xdr:rowOff>
    </xdr:to>
    <xdr:sp macro="" textlink="">
      <xdr:nvSpPr>
        <xdr:cNvPr id="3" name="Frihånd 9">
          <a:extLst>
            <a:ext uri="{FF2B5EF4-FFF2-40B4-BE49-F238E27FC236}">
              <a16:creationId xmlns:a16="http://schemas.microsoft.com/office/drawing/2014/main" id="{BFC21210-853D-4ED8-90D8-BC57BB22DED6}"/>
            </a:ext>
          </a:extLst>
        </xdr:cNvPr>
        <xdr:cNvSpPr>
          <a:spLocks/>
        </xdr:cNvSpPr>
      </xdr:nvSpPr>
      <xdr:spPr bwMode="auto">
        <a:xfrm>
          <a:off x="1897717" y="0"/>
          <a:ext cx="1516155" cy="14082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 editAs="oneCell">
    <xdr:from>
      <xdr:col>1</xdr:col>
      <xdr:colOff>523875</xdr:colOff>
      <xdr:row>7</xdr:row>
      <xdr:rowOff>63103</xdr:rowOff>
    </xdr:from>
    <xdr:to>
      <xdr:col>3</xdr:col>
      <xdr:colOff>532124</xdr:colOff>
      <xdr:row>12</xdr:row>
      <xdr:rowOff>124836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EEBB6B6-37E2-49BD-A68F-A20429287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2549128"/>
          <a:ext cx="3837299" cy="11856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333374</xdr:colOff>
      <xdr:row>3</xdr:row>
      <xdr:rowOff>134961</xdr:rowOff>
    </xdr:from>
    <xdr:to>
      <xdr:col>2</xdr:col>
      <xdr:colOff>186891</xdr:colOff>
      <xdr:row>5</xdr:row>
      <xdr:rowOff>42119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8D3B105-48F4-43BF-8F0E-F098725357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473"/>
        <a:stretch/>
      </xdr:blipFill>
      <xdr:spPr>
        <a:xfrm>
          <a:off x="800099" y="1630386"/>
          <a:ext cx="3168217" cy="478658"/>
        </a:xfrm>
        <a:prstGeom prst="rect">
          <a:avLst/>
        </a:prstGeom>
      </xdr:spPr>
    </xdr:pic>
    <xdr:clientData/>
  </xdr:twoCellAnchor>
  <xdr:twoCellAnchor editAs="oneCell">
    <xdr:from>
      <xdr:col>8</xdr:col>
      <xdr:colOff>1534584</xdr:colOff>
      <xdr:row>6</xdr:row>
      <xdr:rowOff>98161</xdr:rowOff>
    </xdr:from>
    <xdr:to>
      <xdr:col>11</xdr:col>
      <xdr:colOff>131245</xdr:colOff>
      <xdr:row>7</xdr:row>
      <xdr:rowOff>160020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94664F18-7AE0-478C-964A-485D19458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70664" y="2384161"/>
          <a:ext cx="2322841" cy="267599"/>
        </a:xfrm>
        <a:prstGeom prst="rect">
          <a:avLst/>
        </a:prstGeom>
      </xdr:spPr>
    </xdr:pic>
    <xdr:clientData/>
  </xdr:twoCellAnchor>
  <xdr:twoCellAnchor editAs="oneCell">
    <xdr:from>
      <xdr:col>8</xdr:col>
      <xdr:colOff>685473</xdr:colOff>
      <xdr:row>3</xdr:row>
      <xdr:rowOff>148167</xdr:rowOff>
    </xdr:from>
    <xdr:to>
      <xdr:col>8</xdr:col>
      <xdr:colOff>1376738</xdr:colOff>
      <xdr:row>5</xdr:row>
      <xdr:rowOff>35467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10CAE208-BEA1-428E-958C-25FBE9DB6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29148" y="1643592"/>
          <a:ext cx="691265" cy="458800"/>
        </a:xfrm>
        <a:prstGeom prst="rect">
          <a:avLst/>
        </a:prstGeom>
      </xdr:spPr>
    </xdr:pic>
    <xdr:clientData/>
  </xdr:twoCellAnchor>
  <xdr:twoCellAnchor>
    <xdr:from>
      <xdr:col>8</xdr:col>
      <xdr:colOff>1110345</xdr:colOff>
      <xdr:row>5</xdr:row>
      <xdr:rowOff>152400</xdr:rowOff>
    </xdr:from>
    <xdr:to>
      <xdr:col>8</xdr:col>
      <xdr:colOff>1513115</xdr:colOff>
      <xdr:row>7</xdr:row>
      <xdr:rowOff>16329</xdr:rowOff>
    </xdr:to>
    <xdr:cxnSp macro="">
      <xdr:nvCxnSpPr>
        <xdr:cNvPr id="8" name="Vinkel 19">
          <a:extLst>
            <a:ext uri="{FF2B5EF4-FFF2-40B4-BE49-F238E27FC236}">
              <a16:creationId xmlns:a16="http://schemas.microsoft.com/office/drawing/2014/main" id="{B7062AB2-EAB9-4C39-95A8-6FA15C1D3A7A}"/>
            </a:ext>
          </a:extLst>
        </xdr:cNvPr>
        <xdr:cNvCxnSpPr/>
      </xdr:nvCxnSpPr>
      <xdr:spPr>
        <a:xfrm rot="10800000">
          <a:off x="7654020" y="2219325"/>
          <a:ext cx="402770" cy="283029"/>
        </a:xfrm>
        <a:prstGeom prst="bentConnector3">
          <a:avLst>
            <a:gd name="adj1" fmla="val 100000"/>
          </a:avLst>
        </a:prstGeom>
        <a:ln w="25400">
          <a:solidFill>
            <a:srgbClr val="FF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442174</xdr:colOff>
      <xdr:row>3</xdr:row>
      <xdr:rowOff>95048</xdr:rowOff>
    </xdr:from>
    <xdr:to>
      <xdr:col>15</xdr:col>
      <xdr:colOff>1624854</xdr:colOff>
      <xdr:row>4</xdr:row>
      <xdr:rowOff>103866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D093E1D3-2A22-4EC2-9B6F-585881729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072199" y="1590473"/>
          <a:ext cx="1182680" cy="313618"/>
        </a:xfrm>
        <a:prstGeom prst="rect">
          <a:avLst/>
        </a:prstGeom>
      </xdr:spPr>
    </xdr:pic>
    <xdr:clientData/>
  </xdr:twoCellAnchor>
  <xdr:twoCellAnchor editAs="oneCell">
    <xdr:from>
      <xdr:col>15</xdr:col>
      <xdr:colOff>347383</xdr:colOff>
      <xdr:row>14</xdr:row>
      <xdr:rowOff>114914</xdr:rowOff>
    </xdr:from>
    <xdr:to>
      <xdr:col>15</xdr:col>
      <xdr:colOff>2095501</xdr:colOff>
      <xdr:row>15</xdr:row>
      <xdr:rowOff>112606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5E09B44B-2985-4444-9299-86B828B22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77408" y="4239239"/>
          <a:ext cx="1748118" cy="245342"/>
        </a:xfrm>
        <a:prstGeom prst="rect">
          <a:avLst/>
        </a:prstGeom>
      </xdr:spPr>
    </xdr:pic>
    <xdr:clientData/>
  </xdr:twoCellAnchor>
  <xdr:twoCellAnchor editAs="oneCell">
    <xdr:from>
      <xdr:col>15</xdr:col>
      <xdr:colOff>1189112</xdr:colOff>
      <xdr:row>23</xdr:row>
      <xdr:rowOff>179295</xdr:rowOff>
    </xdr:from>
    <xdr:to>
      <xdr:col>15</xdr:col>
      <xdr:colOff>1871383</xdr:colOff>
      <xdr:row>25</xdr:row>
      <xdr:rowOff>133350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21F79EF3-92A6-4718-84FF-84457D6B10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" b="2279"/>
        <a:stretch/>
      </xdr:blipFill>
      <xdr:spPr>
        <a:xfrm>
          <a:off x="12819137" y="6427695"/>
          <a:ext cx="682271" cy="506505"/>
        </a:xfrm>
        <a:prstGeom prst="rect">
          <a:avLst/>
        </a:prstGeom>
      </xdr:spPr>
    </xdr:pic>
    <xdr:clientData/>
  </xdr:twoCellAnchor>
  <xdr:oneCellAnchor>
    <xdr:from>
      <xdr:col>8</xdr:col>
      <xdr:colOff>1534584</xdr:colOff>
      <xdr:row>23</xdr:row>
      <xdr:rowOff>98161</xdr:rowOff>
    </xdr:from>
    <xdr:ext cx="2322617" cy="223774"/>
    <xdr:pic>
      <xdr:nvPicPr>
        <xdr:cNvPr id="12" name="Bilde 11">
          <a:extLst>
            <a:ext uri="{FF2B5EF4-FFF2-40B4-BE49-F238E27FC236}">
              <a16:creationId xmlns:a16="http://schemas.microsoft.com/office/drawing/2014/main" id="{C879DFE9-CB4F-4458-AD6C-DE6610B22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78259" y="6346561"/>
          <a:ext cx="2322617" cy="223774"/>
        </a:xfrm>
        <a:prstGeom prst="rect">
          <a:avLst/>
        </a:prstGeom>
      </xdr:spPr>
    </xdr:pic>
    <xdr:clientData/>
  </xdr:oneCellAnchor>
  <xdr:oneCellAnchor>
    <xdr:from>
      <xdr:col>8</xdr:col>
      <xdr:colOff>685473</xdr:colOff>
      <xdr:row>20</xdr:row>
      <xdr:rowOff>148167</xdr:rowOff>
    </xdr:from>
    <xdr:ext cx="691265" cy="432858"/>
    <xdr:pic>
      <xdr:nvPicPr>
        <xdr:cNvPr id="13" name="Bilde 12">
          <a:extLst>
            <a:ext uri="{FF2B5EF4-FFF2-40B4-BE49-F238E27FC236}">
              <a16:creationId xmlns:a16="http://schemas.microsoft.com/office/drawing/2014/main" id="{7595AFBD-E512-4FBC-9BB0-31A05C43E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29148" y="5691717"/>
          <a:ext cx="691265" cy="432858"/>
        </a:xfrm>
        <a:prstGeom prst="rect">
          <a:avLst/>
        </a:prstGeom>
      </xdr:spPr>
    </xdr:pic>
    <xdr:clientData/>
  </xdr:oneCellAnchor>
  <xdr:twoCellAnchor>
    <xdr:from>
      <xdr:col>8</xdr:col>
      <xdr:colOff>1110345</xdr:colOff>
      <xdr:row>22</xdr:row>
      <xdr:rowOff>152400</xdr:rowOff>
    </xdr:from>
    <xdr:to>
      <xdr:col>8</xdr:col>
      <xdr:colOff>1513115</xdr:colOff>
      <xdr:row>24</xdr:row>
      <xdr:rowOff>16329</xdr:rowOff>
    </xdr:to>
    <xdr:cxnSp macro="">
      <xdr:nvCxnSpPr>
        <xdr:cNvPr id="14" name="Vinkel 12">
          <a:extLst>
            <a:ext uri="{FF2B5EF4-FFF2-40B4-BE49-F238E27FC236}">
              <a16:creationId xmlns:a16="http://schemas.microsoft.com/office/drawing/2014/main" id="{DC8A908B-BBEA-4F2F-A07D-2D794022F0B3}"/>
            </a:ext>
          </a:extLst>
        </xdr:cNvPr>
        <xdr:cNvCxnSpPr/>
      </xdr:nvCxnSpPr>
      <xdr:spPr>
        <a:xfrm rot="10800000">
          <a:off x="7654020" y="6162675"/>
          <a:ext cx="402770" cy="340179"/>
        </a:xfrm>
        <a:prstGeom prst="bentConnector3">
          <a:avLst>
            <a:gd name="adj1" fmla="val 100000"/>
          </a:avLst>
        </a:prstGeom>
        <a:ln w="25400">
          <a:solidFill>
            <a:srgbClr val="FF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2729192</xdr:colOff>
      <xdr:row>0</xdr:row>
      <xdr:rowOff>0</xdr:rowOff>
    </xdr:from>
    <xdr:to>
      <xdr:col>3</xdr:col>
      <xdr:colOff>495300</xdr:colOff>
      <xdr:row>0</xdr:row>
      <xdr:rowOff>11919</xdr:rowOff>
    </xdr:to>
    <xdr:sp macro="" textlink="">
      <xdr:nvSpPr>
        <xdr:cNvPr id="15" name="Frihånd 9">
          <a:extLst>
            <a:ext uri="{FF2B5EF4-FFF2-40B4-BE49-F238E27FC236}">
              <a16:creationId xmlns:a16="http://schemas.microsoft.com/office/drawing/2014/main" id="{47690714-E2D8-4654-B5D5-C5E8B9440A1A}"/>
            </a:ext>
          </a:extLst>
        </xdr:cNvPr>
        <xdr:cNvSpPr>
          <a:spLocks/>
        </xdr:cNvSpPr>
      </xdr:nvSpPr>
      <xdr:spPr bwMode="auto">
        <a:xfrm>
          <a:off x="3195917" y="0"/>
          <a:ext cx="1595158" cy="11919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16</xdr:col>
      <xdr:colOff>112059</xdr:colOff>
      <xdr:row>0</xdr:row>
      <xdr:rowOff>0</xdr:rowOff>
    </xdr:from>
    <xdr:to>
      <xdr:col>18</xdr:col>
      <xdr:colOff>240428</xdr:colOff>
      <xdr:row>0</xdr:row>
      <xdr:rowOff>1</xdr:rowOff>
    </xdr:to>
    <xdr:sp macro="" textlink="">
      <xdr:nvSpPr>
        <xdr:cNvPr id="16" name="Frihånd 9">
          <a:extLst>
            <a:ext uri="{FF2B5EF4-FFF2-40B4-BE49-F238E27FC236}">
              <a16:creationId xmlns:a16="http://schemas.microsoft.com/office/drawing/2014/main" id="{BF388EE4-D31E-4D64-A541-1F6DF84ED098}"/>
            </a:ext>
          </a:extLst>
        </xdr:cNvPr>
        <xdr:cNvSpPr>
          <a:spLocks/>
        </xdr:cNvSpPr>
      </xdr:nvSpPr>
      <xdr:spPr bwMode="auto">
        <a:xfrm>
          <a:off x="14018559" y="0"/>
          <a:ext cx="1376144" cy="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371475</xdr:colOff>
      <xdr:row>0</xdr:row>
      <xdr:rowOff>0</xdr:rowOff>
    </xdr:from>
    <xdr:to>
      <xdr:col>7</xdr:col>
      <xdr:colOff>57149</xdr:colOff>
      <xdr:row>0</xdr:row>
      <xdr:rowOff>11038</xdr:rowOff>
    </xdr:to>
    <xdr:sp macro="" textlink="">
      <xdr:nvSpPr>
        <xdr:cNvPr id="17" name="Frihånd 9">
          <a:extLst>
            <a:ext uri="{FF2B5EF4-FFF2-40B4-BE49-F238E27FC236}">
              <a16:creationId xmlns:a16="http://schemas.microsoft.com/office/drawing/2014/main" id="{DAE5501B-F5C0-4C99-B75C-6151D9F7FFEA}"/>
            </a:ext>
          </a:extLst>
        </xdr:cNvPr>
        <xdr:cNvSpPr>
          <a:spLocks/>
        </xdr:cNvSpPr>
      </xdr:nvSpPr>
      <xdr:spPr bwMode="auto">
        <a:xfrm>
          <a:off x="4667250" y="0"/>
          <a:ext cx="1466849" cy="11038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/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16</xdr:col>
      <xdr:colOff>112059</xdr:colOff>
      <xdr:row>0</xdr:row>
      <xdr:rowOff>0</xdr:rowOff>
    </xdr:from>
    <xdr:to>
      <xdr:col>18</xdr:col>
      <xdr:colOff>240428</xdr:colOff>
      <xdr:row>0</xdr:row>
      <xdr:rowOff>1</xdr:rowOff>
    </xdr:to>
    <xdr:sp macro="" textlink="">
      <xdr:nvSpPr>
        <xdr:cNvPr id="18" name="Frihånd 9">
          <a:extLst>
            <a:ext uri="{FF2B5EF4-FFF2-40B4-BE49-F238E27FC236}">
              <a16:creationId xmlns:a16="http://schemas.microsoft.com/office/drawing/2014/main" id="{C2C4D110-A4DF-4469-B820-5293F036EF37}"/>
            </a:ext>
          </a:extLst>
        </xdr:cNvPr>
        <xdr:cNvSpPr>
          <a:spLocks/>
        </xdr:cNvSpPr>
      </xdr:nvSpPr>
      <xdr:spPr bwMode="auto">
        <a:xfrm>
          <a:off x="14018559" y="0"/>
          <a:ext cx="1376144" cy="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33618</xdr:colOff>
      <xdr:row>0</xdr:row>
      <xdr:rowOff>0</xdr:rowOff>
    </xdr:from>
    <xdr:to>
      <xdr:col>1</xdr:col>
      <xdr:colOff>1632519</xdr:colOff>
      <xdr:row>0</xdr:row>
      <xdr:rowOff>13361</xdr:rowOff>
    </xdr:to>
    <xdr:sp macro="" textlink="">
      <xdr:nvSpPr>
        <xdr:cNvPr id="2" name="Frihånd 9">
          <a:extLst>
            <a:ext uri="{FF2B5EF4-FFF2-40B4-BE49-F238E27FC236}">
              <a16:creationId xmlns:a16="http://schemas.microsoft.com/office/drawing/2014/main" id="{53BA1B8D-452C-41A3-8694-D63B169FB748}"/>
            </a:ext>
          </a:extLst>
        </xdr:cNvPr>
        <xdr:cNvSpPr>
          <a:spLocks/>
        </xdr:cNvSpPr>
      </xdr:nvSpPr>
      <xdr:spPr bwMode="auto">
        <a:xfrm>
          <a:off x="500343" y="190500"/>
          <a:ext cx="1598901" cy="33721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</xdr:col>
      <xdr:colOff>1430992</xdr:colOff>
      <xdr:row>0</xdr:row>
      <xdr:rowOff>0</xdr:rowOff>
    </xdr:from>
    <xdr:to>
      <xdr:col>1</xdr:col>
      <xdr:colOff>2947147</xdr:colOff>
      <xdr:row>0</xdr:row>
      <xdr:rowOff>14082</xdr:rowOff>
    </xdr:to>
    <xdr:sp macro="" textlink="">
      <xdr:nvSpPr>
        <xdr:cNvPr id="3" name="Frihånd 9">
          <a:extLst>
            <a:ext uri="{FF2B5EF4-FFF2-40B4-BE49-F238E27FC236}">
              <a16:creationId xmlns:a16="http://schemas.microsoft.com/office/drawing/2014/main" id="{58802EC6-5244-46A6-81AC-74A54C343028}"/>
            </a:ext>
          </a:extLst>
        </xdr:cNvPr>
        <xdr:cNvSpPr>
          <a:spLocks/>
        </xdr:cNvSpPr>
      </xdr:nvSpPr>
      <xdr:spPr bwMode="auto">
        <a:xfrm>
          <a:off x="1897717" y="191221"/>
          <a:ext cx="1516155" cy="33721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 editAs="oneCell">
    <xdr:from>
      <xdr:col>1</xdr:col>
      <xdr:colOff>523875</xdr:colOff>
      <xdr:row>7</xdr:row>
      <xdr:rowOff>63103</xdr:rowOff>
    </xdr:from>
    <xdr:to>
      <xdr:col>3</xdr:col>
      <xdr:colOff>532124</xdr:colOff>
      <xdr:row>12</xdr:row>
      <xdr:rowOff>211341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D7AFB0BE-2408-4B60-8B13-F2D0A8D51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3034903"/>
          <a:ext cx="3837299" cy="127218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333374</xdr:colOff>
      <xdr:row>3</xdr:row>
      <xdr:rowOff>134961</xdr:rowOff>
    </xdr:from>
    <xdr:to>
      <xdr:col>2</xdr:col>
      <xdr:colOff>186891</xdr:colOff>
      <xdr:row>5</xdr:row>
      <xdr:rowOff>20170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909E328-7819-491B-986B-DF3963910F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473"/>
        <a:stretch/>
      </xdr:blipFill>
      <xdr:spPr>
        <a:xfrm>
          <a:off x="800099" y="2144736"/>
          <a:ext cx="3168217" cy="456709"/>
        </a:xfrm>
        <a:prstGeom prst="rect">
          <a:avLst/>
        </a:prstGeom>
      </xdr:spPr>
    </xdr:pic>
    <xdr:clientData/>
  </xdr:twoCellAnchor>
  <xdr:twoCellAnchor editAs="oneCell">
    <xdr:from>
      <xdr:col>8</xdr:col>
      <xdr:colOff>1534584</xdr:colOff>
      <xdr:row>6</xdr:row>
      <xdr:rowOff>98161</xdr:rowOff>
    </xdr:from>
    <xdr:to>
      <xdr:col>11</xdr:col>
      <xdr:colOff>83620</xdr:colOff>
      <xdr:row>7</xdr:row>
      <xdr:rowOff>115186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D0CB7D48-8E93-48FD-86F8-0E12D0D86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78259" y="2869936"/>
          <a:ext cx="2216161" cy="226575"/>
        </a:xfrm>
        <a:prstGeom prst="rect">
          <a:avLst/>
        </a:prstGeom>
      </xdr:spPr>
    </xdr:pic>
    <xdr:clientData/>
  </xdr:twoCellAnchor>
  <xdr:twoCellAnchor editAs="oneCell">
    <xdr:from>
      <xdr:col>8</xdr:col>
      <xdr:colOff>685473</xdr:colOff>
      <xdr:row>3</xdr:row>
      <xdr:rowOff>148167</xdr:rowOff>
    </xdr:from>
    <xdr:to>
      <xdr:col>8</xdr:col>
      <xdr:colOff>1376738</xdr:colOff>
      <xdr:row>5</xdr:row>
      <xdr:rowOff>2178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7D58A192-8477-4851-B26E-07B87CF80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29148" y="2157942"/>
          <a:ext cx="691265" cy="425511"/>
        </a:xfrm>
        <a:prstGeom prst="rect">
          <a:avLst/>
        </a:prstGeom>
      </xdr:spPr>
    </xdr:pic>
    <xdr:clientData/>
  </xdr:twoCellAnchor>
  <xdr:twoCellAnchor>
    <xdr:from>
      <xdr:col>8</xdr:col>
      <xdr:colOff>1110345</xdr:colOff>
      <xdr:row>5</xdr:row>
      <xdr:rowOff>152400</xdr:rowOff>
    </xdr:from>
    <xdr:to>
      <xdr:col>8</xdr:col>
      <xdr:colOff>1513115</xdr:colOff>
      <xdr:row>7</xdr:row>
      <xdr:rowOff>16329</xdr:rowOff>
    </xdr:to>
    <xdr:cxnSp macro="">
      <xdr:nvCxnSpPr>
        <xdr:cNvPr id="9" name="Vinkel 19">
          <a:extLst>
            <a:ext uri="{FF2B5EF4-FFF2-40B4-BE49-F238E27FC236}">
              <a16:creationId xmlns:a16="http://schemas.microsoft.com/office/drawing/2014/main" id="{A824EDED-A3EE-4AED-A830-98D9B6729E50}"/>
            </a:ext>
          </a:extLst>
        </xdr:cNvPr>
        <xdr:cNvCxnSpPr/>
      </xdr:nvCxnSpPr>
      <xdr:spPr>
        <a:xfrm rot="10800000">
          <a:off x="7654020" y="2724150"/>
          <a:ext cx="402770" cy="263979"/>
        </a:xfrm>
        <a:prstGeom prst="bentConnector3">
          <a:avLst>
            <a:gd name="adj1" fmla="val 100000"/>
          </a:avLst>
        </a:prstGeom>
        <a:ln w="25400">
          <a:solidFill>
            <a:srgbClr val="FF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442174</xdr:colOff>
      <xdr:row>3</xdr:row>
      <xdr:rowOff>95047</xdr:rowOff>
    </xdr:from>
    <xdr:to>
      <xdr:col>15</xdr:col>
      <xdr:colOff>1624854</xdr:colOff>
      <xdr:row>4</xdr:row>
      <xdr:rowOff>35298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A244C809-E476-4748-B7C9-1930A1A3A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072199" y="2104822"/>
          <a:ext cx="1182680" cy="245051"/>
        </a:xfrm>
        <a:prstGeom prst="rect">
          <a:avLst/>
        </a:prstGeom>
      </xdr:spPr>
    </xdr:pic>
    <xdr:clientData/>
  </xdr:twoCellAnchor>
  <xdr:twoCellAnchor editAs="oneCell">
    <xdr:from>
      <xdr:col>15</xdr:col>
      <xdr:colOff>347383</xdr:colOff>
      <xdr:row>14</xdr:row>
      <xdr:rowOff>114913</xdr:rowOff>
    </xdr:from>
    <xdr:to>
      <xdr:col>15</xdr:col>
      <xdr:colOff>2095501</xdr:colOff>
      <xdr:row>15</xdr:row>
      <xdr:rowOff>128877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D5CEAF75-A54A-42D1-AC76-FF597E3FB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77408" y="4705963"/>
          <a:ext cx="1748118" cy="261614"/>
        </a:xfrm>
        <a:prstGeom prst="rect">
          <a:avLst/>
        </a:prstGeom>
      </xdr:spPr>
    </xdr:pic>
    <xdr:clientData/>
  </xdr:twoCellAnchor>
  <xdr:twoCellAnchor editAs="oneCell">
    <xdr:from>
      <xdr:col>15</xdr:col>
      <xdr:colOff>1189112</xdr:colOff>
      <xdr:row>23</xdr:row>
      <xdr:rowOff>179295</xdr:rowOff>
    </xdr:from>
    <xdr:to>
      <xdr:col>15</xdr:col>
      <xdr:colOff>1871383</xdr:colOff>
      <xdr:row>25</xdr:row>
      <xdr:rowOff>117777</xdr:rowOff>
    </xdr:to>
    <xdr:pic>
      <xdr:nvPicPr>
        <xdr:cNvPr id="12" name="Bilde 11">
          <a:extLst>
            <a:ext uri="{FF2B5EF4-FFF2-40B4-BE49-F238E27FC236}">
              <a16:creationId xmlns:a16="http://schemas.microsoft.com/office/drawing/2014/main" id="{96087B7B-6FEC-4ABF-A7B9-8B8689E9E5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" b="2279"/>
        <a:stretch/>
      </xdr:blipFill>
      <xdr:spPr>
        <a:xfrm>
          <a:off x="12819137" y="6913470"/>
          <a:ext cx="682271" cy="490932"/>
        </a:xfrm>
        <a:prstGeom prst="rect">
          <a:avLst/>
        </a:prstGeom>
      </xdr:spPr>
    </xdr:pic>
    <xdr:clientData/>
  </xdr:twoCellAnchor>
  <xdr:oneCellAnchor>
    <xdr:from>
      <xdr:col>8</xdr:col>
      <xdr:colOff>1534584</xdr:colOff>
      <xdr:row>23</xdr:row>
      <xdr:rowOff>98161</xdr:rowOff>
    </xdr:from>
    <xdr:ext cx="2322617" cy="223774"/>
    <xdr:pic>
      <xdr:nvPicPr>
        <xdr:cNvPr id="13" name="Bilde 12">
          <a:extLst>
            <a:ext uri="{FF2B5EF4-FFF2-40B4-BE49-F238E27FC236}">
              <a16:creationId xmlns:a16="http://schemas.microsoft.com/office/drawing/2014/main" id="{02D1DA49-39CA-43E8-A66E-02AB411F6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78259" y="6832336"/>
          <a:ext cx="2322617" cy="223774"/>
        </a:xfrm>
        <a:prstGeom prst="rect">
          <a:avLst/>
        </a:prstGeom>
      </xdr:spPr>
    </xdr:pic>
    <xdr:clientData/>
  </xdr:oneCellAnchor>
  <xdr:oneCellAnchor>
    <xdr:from>
      <xdr:col>8</xdr:col>
      <xdr:colOff>685473</xdr:colOff>
      <xdr:row>20</xdr:row>
      <xdr:rowOff>148167</xdr:rowOff>
    </xdr:from>
    <xdr:ext cx="691265" cy="428313"/>
    <xdr:pic>
      <xdr:nvPicPr>
        <xdr:cNvPr id="14" name="Bilde 13">
          <a:extLst>
            <a:ext uri="{FF2B5EF4-FFF2-40B4-BE49-F238E27FC236}">
              <a16:creationId xmlns:a16="http://schemas.microsoft.com/office/drawing/2014/main" id="{EBA497EF-3085-4E84-8DD8-52F781EA1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29148" y="6167967"/>
          <a:ext cx="691265" cy="428313"/>
        </a:xfrm>
        <a:prstGeom prst="rect">
          <a:avLst/>
        </a:prstGeom>
      </xdr:spPr>
    </xdr:pic>
    <xdr:clientData/>
  </xdr:oneCellAnchor>
  <xdr:twoCellAnchor>
    <xdr:from>
      <xdr:col>8</xdr:col>
      <xdr:colOff>1110345</xdr:colOff>
      <xdr:row>22</xdr:row>
      <xdr:rowOff>152400</xdr:rowOff>
    </xdr:from>
    <xdr:to>
      <xdr:col>8</xdr:col>
      <xdr:colOff>1513115</xdr:colOff>
      <xdr:row>24</xdr:row>
      <xdr:rowOff>16329</xdr:rowOff>
    </xdr:to>
    <xdr:cxnSp macro="">
      <xdr:nvCxnSpPr>
        <xdr:cNvPr id="15" name="Vinkel 12">
          <a:extLst>
            <a:ext uri="{FF2B5EF4-FFF2-40B4-BE49-F238E27FC236}">
              <a16:creationId xmlns:a16="http://schemas.microsoft.com/office/drawing/2014/main" id="{B8C533ED-91F3-48D8-A314-648652A44AE4}"/>
            </a:ext>
          </a:extLst>
        </xdr:cNvPr>
        <xdr:cNvCxnSpPr/>
      </xdr:nvCxnSpPr>
      <xdr:spPr>
        <a:xfrm rot="10800000">
          <a:off x="7654020" y="6648450"/>
          <a:ext cx="402770" cy="340179"/>
        </a:xfrm>
        <a:prstGeom prst="bentConnector3">
          <a:avLst>
            <a:gd name="adj1" fmla="val 100000"/>
          </a:avLst>
        </a:prstGeom>
        <a:ln w="25400">
          <a:solidFill>
            <a:srgbClr val="FF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2729192</xdr:colOff>
      <xdr:row>0</xdr:row>
      <xdr:rowOff>0</xdr:rowOff>
    </xdr:from>
    <xdr:to>
      <xdr:col>3</xdr:col>
      <xdr:colOff>495300</xdr:colOff>
      <xdr:row>0</xdr:row>
      <xdr:rowOff>11919</xdr:rowOff>
    </xdr:to>
    <xdr:sp macro="" textlink="">
      <xdr:nvSpPr>
        <xdr:cNvPr id="25" name="Frihånd 9">
          <a:extLst>
            <a:ext uri="{FF2B5EF4-FFF2-40B4-BE49-F238E27FC236}">
              <a16:creationId xmlns:a16="http://schemas.microsoft.com/office/drawing/2014/main" id="{E3FFF21D-2890-459A-83ED-CD2D5235E19B}"/>
            </a:ext>
          </a:extLst>
        </xdr:cNvPr>
        <xdr:cNvSpPr>
          <a:spLocks/>
        </xdr:cNvSpPr>
      </xdr:nvSpPr>
      <xdr:spPr bwMode="auto">
        <a:xfrm>
          <a:off x="3195917" y="185698"/>
          <a:ext cx="1595158" cy="34057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16</xdr:col>
      <xdr:colOff>112059</xdr:colOff>
      <xdr:row>0</xdr:row>
      <xdr:rowOff>0</xdr:rowOff>
    </xdr:from>
    <xdr:to>
      <xdr:col>18</xdr:col>
      <xdr:colOff>240428</xdr:colOff>
      <xdr:row>0</xdr:row>
      <xdr:rowOff>1</xdr:rowOff>
    </xdr:to>
    <xdr:sp macro="" textlink="">
      <xdr:nvSpPr>
        <xdr:cNvPr id="26" name="Frihånd 9">
          <a:extLst>
            <a:ext uri="{FF2B5EF4-FFF2-40B4-BE49-F238E27FC236}">
              <a16:creationId xmlns:a16="http://schemas.microsoft.com/office/drawing/2014/main" id="{18E593A8-F43F-4A64-923F-8CFF88533554}"/>
            </a:ext>
          </a:extLst>
        </xdr:cNvPr>
        <xdr:cNvSpPr>
          <a:spLocks/>
        </xdr:cNvSpPr>
      </xdr:nvSpPr>
      <xdr:spPr bwMode="auto">
        <a:xfrm>
          <a:off x="14018559" y="182657"/>
          <a:ext cx="1366619" cy="331694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371475</xdr:colOff>
      <xdr:row>0</xdr:row>
      <xdr:rowOff>0</xdr:rowOff>
    </xdr:from>
    <xdr:to>
      <xdr:col>7</xdr:col>
      <xdr:colOff>57149</xdr:colOff>
      <xdr:row>0</xdr:row>
      <xdr:rowOff>11038</xdr:rowOff>
    </xdr:to>
    <xdr:sp macro="" textlink="">
      <xdr:nvSpPr>
        <xdr:cNvPr id="27" name="Frihånd 9">
          <a:extLst>
            <a:ext uri="{FF2B5EF4-FFF2-40B4-BE49-F238E27FC236}">
              <a16:creationId xmlns:a16="http://schemas.microsoft.com/office/drawing/2014/main" id="{F82CC11E-2ECA-40EB-8C2F-CBE90738D4A2}"/>
            </a:ext>
          </a:extLst>
        </xdr:cNvPr>
        <xdr:cNvSpPr>
          <a:spLocks/>
        </xdr:cNvSpPr>
      </xdr:nvSpPr>
      <xdr:spPr bwMode="auto">
        <a:xfrm>
          <a:off x="4667250" y="188177"/>
          <a:ext cx="1466849" cy="33721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/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16</xdr:col>
      <xdr:colOff>112059</xdr:colOff>
      <xdr:row>0</xdr:row>
      <xdr:rowOff>0</xdr:rowOff>
    </xdr:from>
    <xdr:to>
      <xdr:col>18</xdr:col>
      <xdr:colOff>240428</xdr:colOff>
      <xdr:row>0</xdr:row>
      <xdr:rowOff>1</xdr:rowOff>
    </xdr:to>
    <xdr:sp macro="" textlink="">
      <xdr:nvSpPr>
        <xdr:cNvPr id="31" name="Frihånd 9">
          <a:extLst>
            <a:ext uri="{FF2B5EF4-FFF2-40B4-BE49-F238E27FC236}">
              <a16:creationId xmlns:a16="http://schemas.microsoft.com/office/drawing/2014/main" id="{82D7E81B-B036-4B50-8F3A-35B97CFEE57A}"/>
            </a:ext>
          </a:extLst>
        </xdr:cNvPr>
        <xdr:cNvSpPr>
          <a:spLocks/>
        </xdr:cNvSpPr>
      </xdr:nvSpPr>
      <xdr:spPr bwMode="auto">
        <a:xfrm>
          <a:off x="14018559" y="182657"/>
          <a:ext cx="1366619" cy="331694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273326</xdr:colOff>
      <xdr:row>0</xdr:row>
      <xdr:rowOff>0</xdr:rowOff>
    </xdr:from>
    <xdr:to>
      <xdr:col>2</xdr:col>
      <xdr:colOff>247103</xdr:colOff>
      <xdr:row>0</xdr:row>
      <xdr:rowOff>5906</xdr:rowOff>
    </xdr:to>
    <xdr:sp macro="" textlink="">
      <xdr:nvSpPr>
        <xdr:cNvPr id="2" name="Frihånd 9">
          <a:extLst>
            <a:ext uri="{FF2B5EF4-FFF2-40B4-BE49-F238E27FC236}">
              <a16:creationId xmlns:a16="http://schemas.microsoft.com/office/drawing/2014/main" id="{6C293019-CB3C-40EF-AA62-B3B0CBBEC35C}"/>
            </a:ext>
          </a:extLst>
        </xdr:cNvPr>
        <xdr:cNvSpPr>
          <a:spLocks/>
        </xdr:cNvSpPr>
      </xdr:nvSpPr>
      <xdr:spPr bwMode="auto">
        <a:xfrm>
          <a:off x="406676" y="188015"/>
          <a:ext cx="1440627" cy="33224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</xdr:col>
      <xdr:colOff>119857</xdr:colOff>
      <xdr:row>0</xdr:row>
      <xdr:rowOff>0</xdr:rowOff>
    </xdr:from>
    <xdr:to>
      <xdr:col>3</xdr:col>
      <xdr:colOff>248479</xdr:colOff>
      <xdr:row>0</xdr:row>
      <xdr:rowOff>2877</xdr:rowOff>
    </xdr:to>
    <xdr:sp macro="" textlink="">
      <xdr:nvSpPr>
        <xdr:cNvPr id="3" name="Frihånd 9">
          <a:extLst>
            <a:ext uri="{FF2B5EF4-FFF2-40B4-BE49-F238E27FC236}">
              <a16:creationId xmlns:a16="http://schemas.microsoft.com/office/drawing/2014/main" id="{6A15622A-6751-4A6E-B99F-C9D472F2B53F}"/>
            </a:ext>
          </a:extLst>
        </xdr:cNvPr>
        <xdr:cNvSpPr>
          <a:spLocks/>
        </xdr:cNvSpPr>
      </xdr:nvSpPr>
      <xdr:spPr bwMode="auto">
        <a:xfrm>
          <a:off x="1720057" y="180016"/>
          <a:ext cx="1509747" cy="33721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1283886</xdr:colOff>
      <xdr:row>25</xdr:row>
      <xdr:rowOff>40999</xdr:rowOff>
    </xdr:from>
    <xdr:to>
      <xdr:col>11</xdr:col>
      <xdr:colOff>2816087</xdr:colOff>
      <xdr:row>25</xdr:row>
      <xdr:rowOff>119271</xdr:rowOff>
    </xdr:to>
    <xdr:sp macro="" textlink="">
      <xdr:nvSpPr>
        <xdr:cNvPr id="4" name="Pil mot venstre og høyre 3">
          <a:extLst>
            <a:ext uri="{FF2B5EF4-FFF2-40B4-BE49-F238E27FC236}">
              <a16:creationId xmlns:a16="http://schemas.microsoft.com/office/drawing/2014/main" id="{DB15A916-CF88-4C3B-814A-6A0C1EA71E11}"/>
            </a:ext>
          </a:extLst>
        </xdr:cNvPr>
        <xdr:cNvSpPr/>
      </xdr:nvSpPr>
      <xdr:spPr>
        <a:xfrm>
          <a:off x="5579661" y="6117949"/>
          <a:ext cx="8161601" cy="78272"/>
        </a:xfrm>
        <a:prstGeom prst="left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oneCellAnchor>
    <xdr:from>
      <xdr:col>1</xdr:col>
      <xdr:colOff>0</xdr:colOff>
      <xdr:row>10</xdr:row>
      <xdr:rowOff>1</xdr:rowOff>
    </xdr:from>
    <xdr:ext cx="5733222" cy="5583069"/>
    <xdr:pic>
      <xdr:nvPicPr>
        <xdr:cNvPr id="5" name="Bilde 4">
          <a:extLst>
            <a:ext uri="{FF2B5EF4-FFF2-40B4-BE49-F238E27FC236}">
              <a16:creationId xmlns:a16="http://schemas.microsoft.com/office/drawing/2014/main" id="{28DB9775-68B9-4059-A329-0F2CE17B8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981326"/>
          <a:ext cx="5733222" cy="5583069"/>
        </a:xfrm>
        <a:prstGeom prst="rect">
          <a:avLst/>
        </a:prstGeom>
      </xdr:spPr>
    </xdr:pic>
    <xdr:clientData/>
  </xdr:oneCellAnchor>
  <xdr:oneCellAnchor>
    <xdr:from>
      <xdr:col>4</xdr:col>
      <xdr:colOff>1559201</xdr:colOff>
      <xdr:row>22</xdr:row>
      <xdr:rowOff>34373</xdr:rowOff>
    </xdr:from>
    <xdr:ext cx="9761882" cy="1076199"/>
    <xdr:pic>
      <xdr:nvPicPr>
        <xdr:cNvPr id="6" name="Bilde 5">
          <a:extLst>
            <a:ext uri="{FF2B5EF4-FFF2-40B4-BE49-F238E27FC236}">
              <a16:creationId xmlns:a16="http://schemas.microsoft.com/office/drawing/2014/main" id="{7DC7CD21-142E-4469-BE53-2BC83B962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54976" y="4530173"/>
          <a:ext cx="9761882" cy="1076199"/>
        </a:xfrm>
        <a:prstGeom prst="rect">
          <a:avLst/>
        </a:prstGeom>
      </xdr:spPr>
    </xdr:pic>
    <xdr:clientData/>
  </xdr:oneCellAnchor>
  <xdr:twoCellAnchor>
    <xdr:from>
      <xdr:col>16</xdr:col>
      <xdr:colOff>112059</xdr:colOff>
      <xdr:row>0</xdr:row>
      <xdr:rowOff>0</xdr:rowOff>
    </xdr:from>
    <xdr:to>
      <xdr:col>18</xdr:col>
      <xdr:colOff>240428</xdr:colOff>
      <xdr:row>0</xdr:row>
      <xdr:rowOff>1</xdr:rowOff>
    </xdr:to>
    <xdr:sp macro="" textlink="">
      <xdr:nvSpPr>
        <xdr:cNvPr id="7" name="Frihånd 9">
          <a:extLst>
            <a:ext uri="{FF2B5EF4-FFF2-40B4-BE49-F238E27FC236}">
              <a16:creationId xmlns:a16="http://schemas.microsoft.com/office/drawing/2014/main" id="{969DAEA5-7BBF-426C-B79C-582AAB8CDC0E}"/>
            </a:ext>
          </a:extLst>
        </xdr:cNvPr>
        <xdr:cNvSpPr>
          <a:spLocks/>
        </xdr:cNvSpPr>
      </xdr:nvSpPr>
      <xdr:spPr bwMode="auto">
        <a:xfrm>
          <a:off x="13744575" y="182657"/>
          <a:ext cx="0" cy="331694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2072</xdr:colOff>
      <xdr:row>0</xdr:row>
      <xdr:rowOff>0</xdr:rowOff>
    </xdr:from>
    <xdr:to>
      <xdr:col>4</xdr:col>
      <xdr:colOff>240196</xdr:colOff>
      <xdr:row>0</xdr:row>
      <xdr:rowOff>2485</xdr:rowOff>
    </xdr:to>
    <xdr:sp macro="" textlink="">
      <xdr:nvSpPr>
        <xdr:cNvPr id="8" name="Frihånd 9">
          <a:extLst>
            <a:ext uri="{FF2B5EF4-FFF2-40B4-BE49-F238E27FC236}">
              <a16:creationId xmlns:a16="http://schemas.microsoft.com/office/drawing/2014/main" id="{4161A71A-0F57-4A59-BB84-C0B2EECEBD87}"/>
            </a:ext>
          </a:extLst>
        </xdr:cNvPr>
        <xdr:cNvSpPr>
          <a:spLocks/>
        </xdr:cNvSpPr>
      </xdr:nvSpPr>
      <xdr:spPr bwMode="auto">
        <a:xfrm>
          <a:off x="2983397" y="185141"/>
          <a:ext cx="1552574" cy="331694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50791</xdr:colOff>
      <xdr:row>0</xdr:row>
      <xdr:rowOff>0</xdr:rowOff>
    </xdr:from>
    <xdr:to>
      <xdr:col>5</xdr:col>
      <xdr:colOff>281609</xdr:colOff>
      <xdr:row>0</xdr:row>
      <xdr:rowOff>0</xdr:rowOff>
    </xdr:to>
    <xdr:sp macro="" textlink="">
      <xdr:nvSpPr>
        <xdr:cNvPr id="9" name="Frihånd 9">
          <a:extLst>
            <a:ext uri="{FF2B5EF4-FFF2-40B4-BE49-F238E27FC236}">
              <a16:creationId xmlns:a16="http://schemas.microsoft.com/office/drawing/2014/main" id="{5A18723E-0488-432A-90B5-682A1DFB36E4}"/>
            </a:ext>
          </a:extLst>
        </xdr:cNvPr>
        <xdr:cNvSpPr>
          <a:spLocks/>
        </xdr:cNvSpPr>
      </xdr:nvSpPr>
      <xdr:spPr bwMode="auto">
        <a:xfrm>
          <a:off x="4346566" y="176977"/>
          <a:ext cx="1611943" cy="339694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599D7C-8209-4A29-9D2B-4B4AD8FF924C}" name="Tabell2" displayName="Tabell2" ref="B3:C8" totalsRowShown="0">
  <autoFilter ref="B3:C8" xr:uid="{576FC323-C681-40D9-8423-3A90A46F4A36}"/>
  <tableColumns count="2">
    <tableColumn id="1" xr3:uid="{7DFE037D-2053-4E93-AD3A-C0C778AD8170}" name="Y = overflatestruktur klasser"/>
    <tableColumn id="2" xr3:uid="{D29115A2-0A1E-4D89-8615-116615DFC9CF}" name="Kjøreforhold" dataDxfId="11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4C9420-5D2A-4941-A048-7A4C3C2587B2}" name="Tabell3" displayName="Tabell3" ref="F3:G8" totalsRowShown="0">
  <autoFilter ref="F3:G8" xr:uid="{6681F149-9DFF-4442-8CE2-B5872110E544}"/>
  <tableColumns count="2">
    <tableColumn id="1" xr3:uid="{BB8AEB93-F375-4166-9542-7F7D84BFFD2F}" name="L = helningsklasser"/>
    <tableColumn id="2" xr3:uid="{308102CD-7DC7-4968-A7CB-932CBC17F78C}" name="% helning" dataDxfId="10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C168AD-1DEC-40F7-9ED7-03652C61479F}" name="Tabell36" displayName="Tabell36" ref="I3:J6" totalsRowShown="0" headerRowDxfId="9" dataDxfId="8">
  <autoFilter ref="I3:J6" xr:uid="{8339D13F-2C84-42C2-9D86-6FC906CF1E5B}"/>
  <tableColumns count="2">
    <tableColumn id="1" xr3:uid="{2B1011AF-0B16-41A9-AC7F-2E04B1BA18B7}" name="Øvrig tid i                          cmin" dataDxfId="7"/>
    <tableColumn id="3" xr3:uid="{C3175AF0-67E7-4CAB-A5C5-E2D88EF3EB1A}" name="Øvrig tid i sekund" dataDxfId="6">
      <calculatedColumnFormula>I4*100/60</calculatedColumnFormula>
    </tableColumn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7CD68FF-0C46-4053-AEE8-69A4CC3AF26B}" name="Tabell37" displayName="Tabell37" ref="F11:G17" totalsRowShown="0">
  <autoFilter ref="F11:G17" xr:uid="{1310F8A8-EA51-46FD-B263-41D939BA24F1}"/>
  <tableColumns count="2">
    <tableColumn id="1" xr3:uid="{C139A45B-F31D-41E9-B8FA-B60FADD1C072}" name="K2 = Kostant etter lassbærerstørrelse"/>
    <tableColumn id="2" xr3:uid="{ADD95EA0-BC00-4A0F-A7BA-5512A59F3398}" name="Maskinstør-relse" dataDxfId="5"/>
  </tableColumns>
  <tableStyleInfo name="TableStyleMedium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90FCB01-8FEB-4C85-85F0-3147830513D6}" name="Tabell369" displayName="Tabell369" ref="I11:K13" totalsRowShown="0" headerRowDxfId="4" dataDxfId="3">
  <autoFilter ref="I11:K13" xr:uid="{D49A1DD1-A120-4849-A09E-BED6EDABF5D8}"/>
  <tableColumns count="3">
    <tableColumn id="1" xr3:uid="{B8023514-5F7F-4430-AB41-3C857350799D}" name="T4 variabler" dataDxfId="2"/>
    <tableColumn id="3" xr3:uid="{67C98A0A-98BA-4234-9200-1E732B8BF303}" name="a" dataDxfId="1">
      <calculatedColumnFormula>I12*100/60</calculatedColumnFormula>
    </tableColumn>
    <tableColumn id="4" xr3:uid="{BDB8BDA2-DAB7-4781-9603-F32E8D1E3F89}" name="b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030_NetWorthSummary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63F51"/>
      </a:accent1>
      <a:accent2>
        <a:srgbClr val="F26722"/>
      </a:accent2>
      <a:accent3>
        <a:srgbClr val="FFBA00"/>
      </a:accent3>
      <a:accent4>
        <a:srgbClr val="86C040"/>
      </a:accent4>
      <a:accent5>
        <a:srgbClr val="4586C6"/>
      </a:accent5>
      <a:accent6>
        <a:srgbClr val="9D4775"/>
      </a:accent6>
      <a:hlink>
        <a:srgbClr val="4586C6"/>
      </a:hlink>
      <a:folHlink>
        <a:srgbClr val="9D4775"/>
      </a:folHlink>
    </a:clrScheme>
    <a:fontScheme name="Custom 15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/>
    <pageSetUpPr autoPageBreaks="0" fitToPage="1"/>
  </sheetPr>
  <dimension ref="A1:T42"/>
  <sheetViews>
    <sheetView showGridLines="0" showRowColHeaders="0" tabSelected="1" zoomScale="85" zoomScaleNormal="85" workbookViewId="0">
      <pane ySplit="4" topLeftCell="A5" activePane="bottomLeft" state="frozen"/>
      <selection pane="bottomLeft" activeCell="G15" sqref="G15"/>
    </sheetView>
  </sheetViews>
  <sheetFormatPr baseColWidth="10" defaultColWidth="0" defaultRowHeight="12.5" zeroHeight="1"/>
  <cols>
    <col min="1" max="1" width="2.453125" style="21" customWidth="1"/>
    <col min="2" max="2" width="9.453125" style="21" customWidth="1"/>
    <col min="3" max="3" width="19.453125" style="21" customWidth="1"/>
    <col min="4" max="4" width="2.453125" style="21" customWidth="1"/>
    <col min="5" max="5" width="15.453125" style="21" customWidth="1"/>
    <col min="6" max="6" width="5.453125" style="21" customWidth="1"/>
    <col min="7" max="7" width="11.453125" style="21" customWidth="1"/>
    <col min="8" max="8" width="16.90625" style="21" customWidth="1"/>
    <col min="9" max="9" width="4.6328125" style="21" customWidth="1"/>
    <col min="10" max="10" width="8.08984375" style="21" customWidth="1"/>
    <col min="11" max="11" width="16.36328125" style="21" customWidth="1"/>
    <col min="12" max="12" width="8.6328125" style="21" customWidth="1"/>
    <col min="13" max="13" width="4.453125" style="21" customWidth="1"/>
    <col min="14" max="14" width="2.453125" style="21" customWidth="1"/>
    <col min="15" max="15" width="5.453125" style="21" customWidth="1"/>
    <col min="16" max="16" width="11.6328125" style="21" customWidth="1"/>
    <col min="17" max="17" width="17.90625" style="21" customWidth="1"/>
    <col min="18" max="19" width="2.453125" style="21" customWidth="1"/>
    <col min="20" max="20" width="5.453125" style="21" customWidth="1"/>
    <col min="21" max="16384" width="8.453125" style="21" hidden="1"/>
  </cols>
  <sheetData>
    <row r="1" spans="1:20" s="2" customFormat="1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2" customFormat="1" ht="47.25" customHeight="1">
      <c r="A2" s="1"/>
      <c r="B2" s="3"/>
      <c r="C2" s="285" t="s">
        <v>149</v>
      </c>
      <c r="D2" s="4"/>
      <c r="E2" s="3"/>
      <c r="F2" s="3"/>
      <c r="G2" s="3"/>
      <c r="H2" s="3"/>
      <c r="I2" s="3"/>
      <c r="J2" s="3"/>
      <c r="K2" s="3"/>
      <c r="L2" s="3"/>
      <c r="M2" s="359" t="s">
        <v>206</v>
      </c>
      <c r="N2" s="359"/>
      <c r="O2" s="359"/>
      <c r="P2" s="359"/>
      <c r="Q2" s="360" t="s">
        <v>207</v>
      </c>
      <c r="R2" s="360"/>
      <c r="S2" s="360"/>
      <c r="T2" s="360"/>
    </row>
    <row r="3" spans="1:20" s="2" customFormat="1" ht="12" customHeight="1">
      <c r="A3" s="1"/>
      <c r="B3" s="5"/>
      <c r="C3" s="3"/>
      <c r="D3" s="6"/>
      <c r="E3" s="6"/>
      <c r="F3" s="5"/>
      <c r="G3" s="6"/>
      <c r="H3" s="6"/>
      <c r="I3" s="6"/>
      <c r="J3" s="6"/>
      <c r="K3" s="6"/>
      <c r="L3" s="6"/>
      <c r="M3" s="359"/>
      <c r="N3" s="359"/>
      <c r="O3" s="359"/>
      <c r="P3" s="359"/>
      <c r="Q3" s="360"/>
      <c r="R3" s="360"/>
      <c r="S3" s="360"/>
      <c r="T3" s="360"/>
    </row>
    <row r="4" spans="1:20" s="7" customFormat="1" ht="3.75" customHeight="1"/>
    <row r="5" spans="1:20" s="8" customFormat="1" ht="20.149999999999999" customHeight="1">
      <c r="B5" s="9"/>
      <c r="C5" s="9"/>
      <c r="D5" s="10"/>
      <c r="E5" s="10"/>
      <c r="G5" s="10"/>
      <c r="H5" s="10"/>
    </row>
    <row r="6" spans="1:20" s="8" customFormat="1" ht="34.5" customHeight="1">
      <c r="B6" s="11" t="s">
        <v>199</v>
      </c>
      <c r="C6" s="9"/>
      <c r="D6" s="10"/>
      <c r="E6" s="10"/>
      <c r="G6" s="10"/>
      <c r="H6" s="10"/>
    </row>
    <row r="7" spans="1:20" s="8" customFormat="1" ht="33" customHeight="1">
      <c r="B7" s="282"/>
      <c r="C7" s="282" t="s">
        <v>2</v>
      </c>
      <c r="D7" s="45"/>
      <c r="E7" s="45"/>
      <c r="F7" s="45"/>
      <c r="G7" s="45"/>
      <c r="H7" s="282" t="s">
        <v>156</v>
      </c>
      <c r="I7" s="282"/>
      <c r="J7" s="283"/>
      <c r="K7" s="281"/>
      <c r="L7" s="46"/>
      <c r="M7" s="45"/>
      <c r="N7" s="45"/>
      <c r="O7" s="45"/>
      <c r="P7" s="367"/>
      <c r="Q7" s="367"/>
    </row>
    <row r="8" spans="1:20" s="8" customFormat="1" ht="23.15" customHeight="1">
      <c r="B8" s="12"/>
      <c r="C8" s="12" t="s">
        <v>151</v>
      </c>
      <c r="D8" s="10"/>
      <c r="E8" s="10"/>
      <c r="G8" s="10"/>
      <c r="H8" s="12" t="s">
        <v>155</v>
      </c>
      <c r="K8" s="12"/>
      <c r="P8" s="12"/>
      <c r="Q8" s="9"/>
    </row>
    <row r="9" spans="1:20" s="8" customFormat="1" ht="23.15" customHeight="1">
      <c r="B9" s="12"/>
      <c r="C9" s="12" t="s">
        <v>152</v>
      </c>
      <c r="D9" s="10"/>
      <c r="E9" s="10"/>
      <c r="F9" s="10"/>
      <c r="G9" s="10"/>
      <c r="H9" s="12" t="s">
        <v>157</v>
      </c>
      <c r="K9" s="12"/>
      <c r="L9" s="45"/>
      <c r="M9" s="45"/>
      <c r="N9" s="45"/>
      <c r="O9" s="45"/>
      <c r="P9" s="12"/>
      <c r="Q9" s="9"/>
      <c r="R9" s="45"/>
      <c r="S9" s="45"/>
    </row>
    <row r="10" spans="1:20" s="8" customFormat="1" ht="23.15" customHeight="1">
      <c r="B10" s="12"/>
      <c r="C10" s="12" t="s">
        <v>153</v>
      </c>
      <c r="D10" s="12"/>
      <c r="E10" s="12"/>
      <c r="F10" s="12"/>
      <c r="G10" s="12"/>
      <c r="H10" s="12" t="s">
        <v>159</v>
      </c>
      <c r="I10" s="12"/>
      <c r="J10" s="12"/>
      <c r="K10" s="12"/>
      <c r="L10" s="45"/>
      <c r="M10" s="45"/>
      <c r="N10" s="45"/>
      <c r="O10" s="45"/>
      <c r="P10" s="12"/>
      <c r="Q10" s="12"/>
      <c r="R10" s="45"/>
      <c r="S10" s="45"/>
    </row>
    <row r="11" spans="1:20" s="8" customFormat="1" ht="23.15" customHeight="1">
      <c r="B11" s="12"/>
      <c r="C11" s="12" t="s">
        <v>150</v>
      </c>
      <c r="D11" s="12"/>
      <c r="E11" s="12"/>
      <c r="F11" s="12"/>
      <c r="G11" s="12"/>
      <c r="H11" s="284" t="s">
        <v>158</v>
      </c>
      <c r="I11" s="12"/>
      <c r="J11" s="12"/>
      <c r="K11" s="12"/>
      <c r="L11" s="45"/>
      <c r="M11" s="45"/>
      <c r="N11" s="45"/>
      <c r="O11" s="45"/>
      <c r="P11" s="12"/>
      <c r="Q11" s="12"/>
      <c r="R11" s="45"/>
      <c r="S11" s="45"/>
    </row>
    <row r="12" spans="1:20" s="8" customFormat="1" ht="23.15" customHeight="1">
      <c r="B12" s="12"/>
      <c r="C12" s="12" t="s">
        <v>154</v>
      </c>
      <c r="D12" s="10"/>
      <c r="E12" s="10"/>
      <c r="G12" s="10"/>
      <c r="H12" s="12" t="s">
        <v>160</v>
      </c>
      <c r="K12" s="12"/>
      <c r="P12" s="12"/>
      <c r="Q12" s="9"/>
    </row>
    <row r="13" spans="1:20" s="8" customFormat="1" ht="21" customHeight="1" thickBot="1">
      <c r="B13" s="24"/>
      <c r="C13" s="24"/>
      <c r="D13" s="23"/>
      <c r="E13" s="23"/>
      <c r="F13" s="27"/>
      <c r="G13" s="25"/>
      <c r="H13" s="25"/>
      <c r="I13" s="23"/>
      <c r="J13" s="23"/>
      <c r="K13" s="23"/>
      <c r="L13" s="23"/>
      <c r="M13" s="23"/>
      <c r="N13" s="23"/>
      <c r="O13" s="23"/>
      <c r="P13" s="23"/>
      <c r="Q13" s="23"/>
      <c r="R13" s="27"/>
      <c r="S13" s="27"/>
    </row>
    <row r="14" spans="1:20" s="8" customFormat="1" ht="37.4" customHeight="1" thickTop="1" thickBot="1">
      <c r="B14" s="38" t="s">
        <v>187</v>
      </c>
      <c r="C14" s="9"/>
      <c r="D14" s="10"/>
      <c r="E14" s="10"/>
      <c r="G14" s="10"/>
      <c r="H14" s="10"/>
      <c r="K14" s="333"/>
      <c r="L14" s="14"/>
      <c r="M14" s="14"/>
      <c r="N14" s="14"/>
      <c r="O14" s="14"/>
      <c r="P14" s="14"/>
    </row>
    <row r="15" spans="1:20" s="8" customFormat="1" ht="25.4" customHeight="1" thickTop="1" thickBot="1">
      <c r="B15" s="333"/>
      <c r="C15" s="9"/>
      <c r="D15" s="10"/>
      <c r="E15" s="334" t="s">
        <v>188</v>
      </c>
      <c r="F15" s="10"/>
      <c r="G15" s="47">
        <v>18</v>
      </c>
      <c r="H15" s="350" t="s">
        <v>190</v>
      </c>
      <c r="K15" s="333"/>
      <c r="L15" s="343"/>
      <c r="M15" s="362"/>
      <c r="N15" s="362"/>
      <c r="O15" s="347"/>
      <c r="P15" s="14"/>
      <c r="Q15" s="20"/>
    </row>
    <row r="16" spans="1:20" s="8" customFormat="1" ht="7.5" customHeight="1" thickTop="1" thickBot="1">
      <c r="A16" s="17"/>
      <c r="B16" s="19"/>
      <c r="C16" s="19"/>
      <c r="D16" s="20"/>
      <c r="E16" s="335"/>
      <c r="F16" s="44"/>
      <c r="G16" s="16"/>
      <c r="H16" s="351"/>
      <c r="I16" s="17"/>
      <c r="J16" s="17"/>
      <c r="K16" s="344"/>
      <c r="L16" s="344"/>
      <c r="M16" s="344"/>
      <c r="N16" s="345"/>
      <c r="O16" s="346"/>
      <c r="P16" s="342"/>
    </row>
    <row r="17" spans="1:19" s="8" customFormat="1" ht="25.4" customHeight="1" thickTop="1" thickBot="1">
      <c r="B17" s="333"/>
      <c r="C17" s="9"/>
      <c r="D17" s="10"/>
      <c r="E17" s="334" t="s">
        <v>189</v>
      </c>
      <c r="F17" s="42" t="s">
        <v>1</v>
      </c>
      <c r="G17" s="47">
        <v>1100</v>
      </c>
      <c r="H17" s="10" t="s">
        <v>202</v>
      </c>
      <c r="K17" s="333"/>
      <c r="L17" s="348"/>
      <c r="M17" s="349"/>
      <c r="N17" s="349"/>
      <c r="O17" s="349"/>
      <c r="Q17" s="20"/>
    </row>
    <row r="18" spans="1:19" s="8" customFormat="1" ht="21" customHeight="1" thickTop="1" thickBot="1">
      <c r="B18" s="24"/>
      <c r="C18" s="24"/>
      <c r="D18" s="23"/>
      <c r="E18" s="23"/>
      <c r="F18" s="27"/>
      <c r="G18" s="25"/>
      <c r="H18" s="25"/>
      <c r="I18" s="23"/>
      <c r="J18" s="23"/>
      <c r="K18" s="26"/>
      <c r="L18" s="26"/>
      <c r="M18" s="26"/>
      <c r="N18" s="27"/>
      <c r="O18" s="27"/>
      <c r="P18" s="27"/>
      <c r="Q18" s="27"/>
      <c r="R18" s="27"/>
      <c r="S18" s="27"/>
    </row>
    <row r="19" spans="1:19" s="8" customFormat="1" ht="37.4" customHeight="1" thickTop="1">
      <c r="B19" s="38" t="s">
        <v>204</v>
      </c>
      <c r="C19" s="9"/>
      <c r="D19" s="10"/>
      <c r="E19" s="10"/>
      <c r="G19" s="10"/>
      <c r="H19" s="10"/>
      <c r="I19" s="10"/>
      <c r="J19" s="10"/>
      <c r="K19" s="10"/>
    </row>
    <row r="20" spans="1:19" s="8" customFormat="1" ht="38.4" customHeight="1" thickBot="1">
      <c r="B20" s="13"/>
      <c r="C20" s="13"/>
      <c r="F20" s="363" t="s">
        <v>200</v>
      </c>
      <c r="G20" s="363"/>
      <c r="I20" s="29"/>
      <c r="K20" s="14"/>
      <c r="L20" s="14"/>
      <c r="M20" s="14"/>
      <c r="O20" s="363" t="s">
        <v>201</v>
      </c>
      <c r="P20" s="363"/>
    </row>
    <row r="21" spans="1:19" s="8" customFormat="1" ht="25.4" customHeight="1" thickTop="1" thickBot="1">
      <c r="A21" s="15"/>
      <c r="B21" s="361" t="s">
        <v>203</v>
      </c>
      <c r="C21" s="361"/>
      <c r="D21" s="361"/>
      <c r="E21" s="361"/>
      <c r="F21" s="287" t="s">
        <v>1</v>
      </c>
      <c r="G21" s="47">
        <v>1200</v>
      </c>
      <c r="H21" s="356" t="s">
        <v>7</v>
      </c>
      <c r="I21" s="29"/>
      <c r="J21" s="17"/>
      <c r="K21" s="10"/>
      <c r="L21" s="10"/>
      <c r="M21" s="10"/>
      <c r="N21" s="334" t="s">
        <v>203</v>
      </c>
      <c r="O21" s="287" t="s">
        <v>1</v>
      </c>
      <c r="P21" s="47">
        <v>300</v>
      </c>
      <c r="Q21" s="356" t="s">
        <v>7</v>
      </c>
    </row>
    <row r="22" spans="1:19" s="8" customFormat="1" ht="7.5" customHeight="1" thickTop="1" thickBot="1">
      <c r="A22" s="17"/>
      <c r="B22" s="352"/>
      <c r="C22" s="352"/>
      <c r="D22" s="10"/>
      <c r="E22" s="10"/>
      <c r="F22" s="44"/>
      <c r="G22" s="16"/>
      <c r="H22" s="351"/>
      <c r="I22" s="29"/>
      <c r="J22" s="17"/>
      <c r="K22" s="358"/>
      <c r="L22" s="358"/>
      <c r="M22" s="358"/>
      <c r="N22" s="334"/>
      <c r="O22" s="36"/>
      <c r="P22" s="36"/>
      <c r="Q22" s="10"/>
    </row>
    <row r="23" spans="1:19" s="8" customFormat="1" ht="25.4" customHeight="1" thickTop="1" thickBot="1">
      <c r="A23" s="17"/>
      <c r="B23" s="353"/>
      <c r="C23" s="353"/>
      <c r="D23" s="354"/>
      <c r="E23" s="355" t="s">
        <v>161</v>
      </c>
      <c r="F23" s="287" t="s">
        <v>1</v>
      </c>
      <c r="G23" s="47">
        <v>3</v>
      </c>
      <c r="H23" s="356" t="str">
        <f>LOOKUP(G23,Tabell2[Y = overflatestruktur klasser],Tabell2[Kjøreforhold])</f>
        <v>Middels god</v>
      </c>
      <c r="I23" s="29"/>
      <c r="J23" s="17"/>
      <c r="K23" s="353"/>
      <c r="L23" s="353"/>
      <c r="M23" s="354"/>
      <c r="N23" s="355" t="s">
        <v>161</v>
      </c>
      <c r="O23" s="287" t="s">
        <v>1</v>
      </c>
      <c r="P23" s="47">
        <v>3</v>
      </c>
      <c r="Q23" s="356" t="str">
        <f>LOOKUP(P23,Tabell2[Y = overflatestruktur klasser],Tabell2[Kjøreforhold])</f>
        <v>Middels god</v>
      </c>
    </row>
    <row r="24" spans="1:19" s="8" customFormat="1" ht="7.5" customHeight="1" thickTop="1" thickBot="1">
      <c r="A24" s="17"/>
      <c r="B24" s="352"/>
      <c r="C24" s="352"/>
      <c r="D24" s="354"/>
      <c r="E24" s="354"/>
      <c r="F24" s="286"/>
      <c r="G24" s="16"/>
      <c r="H24" s="357"/>
      <c r="I24" s="30"/>
      <c r="J24" s="17"/>
      <c r="K24" s="352"/>
      <c r="L24" s="352"/>
      <c r="M24" s="354"/>
      <c r="N24" s="354"/>
      <c r="O24" s="286"/>
      <c r="P24" s="36"/>
      <c r="Q24" s="356"/>
    </row>
    <row r="25" spans="1:19" s="8" customFormat="1" ht="25.4" customHeight="1" thickTop="1" thickBot="1">
      <c r="A25" s="17"/>
      <c r="B25" s="361" t="s">
        <v>198</v>
      </c>
      <c r="C25" s="361"/>
      <c r="D25" s="361"/>
      <c r="E25" s="361"/>
      <c r="F25" s="287" t="s">
        <v>1</v>
      </c>
      <c r="G25" s="47">
        <v>2</v>
      </c>
      <c r="H25" s="356" t="str">
        <f>LOOKUP(G25,Tabell3[L = helningsklasser],Tabell3[% helning])</f>
        <v>10-20 %</v>
      </c>
      <c r="I25" s="29"/>
      <c r="K25" s="361" t="s">
        <v>198</v>
      </c>
      <c r="L25" s="361"/>
      <c r="M25" s="361"/>
      <c r="N25" s="361"/>
      <c r="O25" s="287" t="s">
        <v>1</v>
      </c>
      <c r="P25" s="47">
        <v>1</v>
      </c>
      <c r="Q25" s="356" t="str">
        <f>LOOKUP(P25,Tabell3[L = helningsklasser],Tabell3[% helning])</f>
        <v>0-10 %</v>
      </c>
    </row>
    <row r="26" spans="1:19" s="8" customFormat="1" ht="7.5" customHeight="1" thickTop="1">
      <c r="A26" s="17"/>
      <c r="B26" s="19"/>
      <c r="C26" s="19"/>
      <c r="D26" s="20"/>
      <c r="E26" s="20"/>
      <c r="F26" s="44"/>
      <c r="G26" s="16" t="s">
        <v>6</v>
      </c>
      <c r="H26" s="37"/>
      <c r="I26" s="29"/>
      <c r="J26" s="17"/>
      <c r="K26" s="35"/>
      <c r="L26" s="35"/>
      <c r="M26" s="35"/>
      <c r="N26" s="44"/>
      <c r="O26" s="43"/>
      <c r="P26" s="36"/>
    </row>
    <row r="27" spans="1:19" s="8" customFormat="1" ht="7.4" hidden="1" customHeight="1" thickTop="1">
      <c r="A27" s="17"/>
      <c r="B27" s="22"/>
      <c r="C27" s="22"/>
      <c r="D27" s="20"/>
      <c r="E27" s="20"/>
      <c r="F27" s="40"/>
      <c r="H27" s="37"/>
      <c r="I27" s="29"/>
      <c r="J27" s="17"/>
      <c r="K27" s="39"/>
      <c r="L27" s="39"/>
      <c r="M27" s="16"/>
      <c r="N27" s="40"/>
      <c r="O27" s="41"/>
      <c r="P27" s="16"/>
    </row>
    <row r="28" spans="1:19" s="8" customFormat="1" ht="16.5" customHeight="1">
      <c r="A28" s="17"/>
      <c r="B28" s="22"/>
      <c r="C28" s="365" t="s">
        <v>205</v>
      </c>
      <c r="D28" s="365"/>
      <c r="E28" s="365"/>
      <c r="F28" s="368">
        <f>Beregning!R15-Beregning!I15</f>
        <v>54.563492063492035</v>
      </c>
      <c r="G28" s="368"/>
      <c r="H28" s="370" t="s">
        <v>3</v>
      </c>
      <c r="I28" s="29"/>
      <c r="J28" s="17"/>
      <c r="K28" s="365" t="s">
        <v>205</v>
      </c>
      <c r="L28" s="365"/>
      <c r="M28" s="365"/>
      <c r="N28" s="40"/>
      <c r="O28" s="368">
        <f>Beregning!R30-Beregning!I30</f>
        <v>12.471655328798185</v>
      </c>
      <c r="P28" s="368"/>
      <c r="Q28" s="370" t="s">
        <v>3</v>
      </c>
    </row>
    <row r="29" spans="1:19" s="8" customFormat="1" ht="16.5" customHeight="1" thickBot="1">
      <c r="A29" s="17"/>
      <c r="B29" s="22"/>
      <c r="C29" s="366"/>
      <c r="D29" s="366"/>
      <c r="E29" s="366"/>
      <c r="F29" s="369"/>
      <c r="G29" s="369"/>
      <c r="H29" s="371"/>
      <c r="I29" s="29"/>
      <c r="J29" s="17"/>
      <c r="K29" s="366"/>
      <c r="L29" s="366"/>
      <c r="M29" s="366"/>
      <c r="N29" s="338"/>
      <c r="O29" s="369"/>
      <c r="P29" s="369"/>
      <c r="Q29" s="371"/>
    </row>
    <row r="30" spans="1:19" s="8" customFormat="1" ht="16.5" customHeight="1">
      <c r="A30" s="17"/>
      <c r="B30" s="22"/>
      <c r="C30" s="22"/>
      <c r="D30" s="20"/>
      <c r="E30" s="20"/>
      <c r="F30" s="40"/>
      <c r="H30" s="37"/>
      <c r="I30" s="29"/>
      <c r="J30" s="17"/>
      <c r="K30" s="39"/>
      <c r="L30" s="39"/>
      <c r="M30" s="16"/>
      <c r="O30" s="41"/>
      <c r="P30" s="16"/>
    </row>
    <row r="31" spans="1:19">
      <c r="A31" s="18"/>
      <c r="C31" s="18"/>
      <c r="D31" s="18"/>
      <c r="E31" s="18"/>
      <c r="G31" s="18"/>
      <c r="H31" s="18"/>
      <c r="I31" s="28"/>
      <c r="M31" s="18"/>
    </row>
    <row r="32" spans="1:19" s="7" customFormat="1" ht="3.75" customHeight="1"/>
    <row r="33" spans="1:20" s="2" customFormat="1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2" customFormat="1" ht="15" customHeight="1">
      <c r="A34" s="1"/>
      <c r="B34" s="364" t="s">
        <v>0</v>
      </c>
      <c r="C34" s="364"/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1"/>
      <c r="O34" s="31"/>
      <c r="P34" s="364"/>
      <c r="Q34" s="364"/>
      <c r="R34" s="31"/>
      <c r="S34" s="1"/>
      <c r="T34" s="1"/>
    </row>
    <row r="35" spans="1:20" s="2" customFormat="1" ht="15" customHeight="1">
      <c r="A35" s="1"/>
      <c r="B35" s="364"/>
      <c r="C35" s="364"/>
      <c r="D35" s="364"/>
      <c r="E35" s="364"/>
      <c r="F35" s="364"/>
      <c r="G35" s="364"/>
      <c r="H35" s="364"/>
      <c r="I35" s="364"/>
      <c r="J35" s="364"/>
      <c r="K35" s="364"/>
      <c r="L35" s="364"/>
      <c r="M35" s="364"/>
      <c r="N35" s="31"/>
      <c r="O35" s="31"/>
      <c r="P35" s="1"/>
      <c r="Q35" s="1"/>
      <c r="R35" s="31"/>
      <c r="S35" s="1"/>
      <c r="T35" s="1"/>
    </row>
    <row r="36" spans="1:20" s="2" customFormat="1" ht="15" customHeight="1">
      <c r="A36" s="1"/>
      <c r="B36" s="364" t="s">
        <v>5</v>
      </c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1"/>
      <c r="O36" s="31"/>
      <c r="P36" s="31"/>
      <c r="Q36" s="31"/>
      <c r="R36" s="31"/>
      <c r="S36" s="32"/>
      <c r="T36" s="1"/>
    </row>
    <row r="37" spans="1:20" s="2" customFormat="1" ht="25.25" customHeight="1">
      <c r="A37" s="1"/>
      <c r="B37" s="364"/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1"/>
      <c r="O37" s="31"/>
      <c r="P37" s="33"/>
      <c r="Q37" s="33"/>
      <c r="R37" s="31"/>
      <c r="S37" s="32"/>
      <c r="T37" s="1"/>
    </row>
    <row r="38" spans="1:20" s="2" customFormat="1" ht="9.65" customHeight="1">
      <c r="A38" s="1"/>
      <c r="B38" s="31"/>
      <c r="C38" s="31"/>
      <c r="D38" s="31"/>
      <c r="E38" s="31"/>
      <c r="F38" s="1"/>
      <c r="G38" s="31"/>
      <c r="H38" s="31"/>
      <c r="I38" s="31"/>
      <c r="J38" s="31"/>
      <c r="K38" s="31"/>
      <c r="L38" s="31"/>
      <c r="M38" s="31"/>
      <c r="N38" s="1"/>
      <c r="O38" s="1"/>
      <c r="P38" s="1"/>
      <c r="Q38" s="1"/>
      <c r="R38" s="1"/>
      <c r="S38" s="1"/>
      <c r="T38" s="1"/>
    </row>
    <row r="39" spans="1:20" s="2" customFormat="1" ht="15" hidden="1">
      <c r="A39" s="1"/>
      <c r="B39" s="31"/>
      <c r="C39" s="31"/>
      <c r="D39" s="31"/>
      <c r="E39" s="31"/>
      <c r="F39" s="1"/>
      <c r="G39" s="31"/>
      <c r="H39" s="31"/>
      <c r="I39" s="31"/>
      <c r="J39" s="31"/>
      <c r="K39" s="31"/>
      <c r="L39" s="31"/>
      <c r="M39" s="31"/>
      <c r="N39" s="1"/>
      <c r="O39" s="1"/>
      <c r="P39" s="1"/>
      <c r="Q39" s="1"/>
      <c r="R39" s="1"/>
      <c r="S39" s="1"/>
      <c r="T39" s="1"/>
    </row>
    <row r="40" spans="1:20" s="2" customFormat="1" ht="20" hidden="1" customHeight="1">
      <c r="A40" s="1"/>
      <c r="B40" s="1"/>
      <c r="C40" s="1"/>
      <c r="D40" s="1"/>
      <c r="E40" s="1"/>
      <c r="F40" s="31"/>
      <c r="G40" s="31"/>
      <c r="H40" s="31"/>
      <c r="I40" s="1"/>
      <c r="J40" s="1"/>
      <c r="K40" s="1"/>
      <c r="L40" s="1"/>
      <c r="M40" s="31"/>
      <c r="N40" s="31"/>
      <c r="O40" s="31"/>
      <c r="P40" s="31"/>
      <c r="Q40" s="31"/>
      <c r="R40" s="31"/>
      <c r="S40" s="31"/>
      <c r="T40" s="31"/>
    </row>
    <row r="41" spans="1:20" s="2" customFormat="1" ht="15" hidden="1">
      <c r="A41" s="1"/>
      <c r="B41" s="1"/>
      <c r="C41" s="1"/>
      <c r="D41" s="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</row>
    <row r="42" spans="1:20" s="2" customFormat="1" ht="15" hidden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34"/>
      <c r="Q42" s="34"/>
      <c r="R42" s="34"/>
      <c r="S42" s="34"/>
      <c r="T42" s="34"/>
    </row>
  </sheetData>
  <sheetProtection algorithmName="SHA-512" hashValue="DIxWnUP5ZFGDHHzMbAJ79+gBXQK4WopPCK8xDRoAhQggZ7nAxXgzmk1x2nd63aD26RRCJgP1WjeGGyIhzo9Cgg==" saltValue="K0Dm261wvYJy4I0bgy0qSw==" spinCount="100000" sheet="1" objects="1" selectLockedCells="1"/>
  <mergeCells count="18">
    <mergeCell ref="B36:M37"/>
    <mergeCell ref="P34:Q34"/>
    <mergeCell ref="B34:M35"/>
    <mergeCell ref="C28:E29"/>
    <mergeCell ref="P7:Q7"/>
    <mergeCell ref="O28:P29"/>
    <mergeCell ref="Q28:Q29"/>
    <mergeCell ref="K28:M29"/>
    <mergeCell ref="F28:G29"/>
    <mergeCell ref="H28:H29"/>
    <mergeCell ref="M2:P3"/>
    <mergeCell ref="Q2:T3"/>
    <mergeCell ref="B25:E25"/>
    <mergeCell ref="B21:E21"/>
    <mergeCell ref="K25:N25"/>
    <mergeCell ref="M15:N15"/>
    <mergeCell ref="O20:P20"/>
    <mergeCell ref="F20:G20"/>
  </mergeCells>
  <phoneticPr fontId="12" type="noConversion"/>
  <conditionalFormatting sqref="G18:H18">
    <cfRule type="colorScale" priority="162">
      <colorScale>
        <cfvo type="formula" val="&quot;&gt;&quot;&quot;$T$20+$T$22&quot;&quot;&quot;"/>
        <cfvo type="max"/>
        <color rgb="FFFF7128"/>
        <color rgb="FFFFEF9C"/>
      </colorScale>
    </cfRule>
    <cfRule type="colorScale" priority="163">
      <colorScale>
        <cfvo type="num" val="0"/>
        <cfvo type="max"/>
        <color theme="0"/>
        <color theme="0"/>
      </colorScale>
    </cfRule>
    <cfRule type="colorScale" priority="164">
      <colorScale>
        <cfvo type="num" val="0"/>
        <cfvo type="max"/>
        <color theme="0"/>
        <color theme="0"/>
      </colorScale>
    </cfRule>
  </conditionalFormatting>
  <conditionalFormatting sqref="G18:H18">
    <cfRule type="colorScale" priority="165">
      <colorScale>
        <cfvo type="num" val="0"/>
        <cfvo type="max"/>
        <color theme="0"/>
        <color theme="0"/>
      </colorScale>
    </cfRule>
  </conditionalFormatting>
  <conditionalFormatting sqref="G21">
    <cfRule type="colorScale" priority="75">
      <colorScale>
        <cfvo type="formula" val="&quot;&gt;&quot;&quot;$T$20+$T$22&quot;&quot;&quot;"/>
        <cfvo type="max"/>
        <color rgb="FFFF7128"/>
        <color rgb="FFFFEF9C"/>
      </colorScale>
    </cfRule>
    <cfRule type="colorScale" priority="76">
      <colorScale>
        <cfvo type="num" val="0"/>
        <cfvo type="max"/>
        <color theme="0"/>
        <color theme="0"/>
      </colorScale>
    </cfRule>
    <cfRule type="colorScale" priority="77">
      <colorScale>
        <cfvo type="num" val="0"/>
        <cfvo type="max"/>
        <color theme="0"/>
        <color theme="0"/>
      </colorScale>
    </cfRule>
  </conditionalFormatting>
  <conditionalFormatting sqref="G21">
    <cfRule type="colorScale" priority="78">
      <colorScale>
        <cfvo type="num" val="0"/>
        <cfvo type="max"/>
        <color theme="0"/>
        <color theme="0"/>
      </colorScale>
    </cfRule>
  </conditionalFormatting>
  <conditionalFormatting sqref="P21">
    <cfRule type="colorScale" priority="41">
      <colorScale>
        <cfvo type="formula" val="&quot;&gt;&quot;&quot;$T$20+$T$22&quot;&quot;&quot;"/>
        <cfvo type="max"/>
        <color rgb="FFFF7128"/>
        <color rgb="FFFFEF9C"/>
      </colorScale>
    </cfRule>
    <cfRule type="colorScale" priority="42">
      <colorScale>
        <cfvo type="num" val="0"/>
        <cfvo type="max"/>
        <color theme="0"/>
        <color theme="0"/>
      </colorScale>
    </cfRule>
    <cfRule type="colorScale" priority="43">
      <colorScale>
        <cfvo type="num" val="0"/>
        <cfvo type="max"/>
        <color theme="0"/>
        <color theme="0"/>
      </colorScale>
    </cfRule>
  </conditionalFormatting>
  <conditionalFormatting sqref="P21">
    <cfRule type="colorScale" priority="44">
      <colorScale>
        <cfvo type="num" val="0"/>
        <cfvo type="max"/>
        <color theme="0"/>
        <color theme="0"/>
      </colorScale>
    </cfRule>
  </conditionalFormatting>
  <conditionalFormatting sqref="G23">
    <cfRule type="colorScale" priority="37">
      <colorScale>
        <cfvo type="formula" val="&quot;&gt;&quot;&quot;$T$20+$T$22&quot;&quot;&quot;"/>
        <cfvo type="max"/>
        <color rgb="FFFF7128"/>
        <color rgb="FFFFEF9C"/>
      </colorScale>
    </cfRule>
    <cfRule type="colorScale" priority="38">
      <colorScale>
        <cfvo type="num" val="0"/>
        <cfvo type="max"/>
        <color theme="0"/>
        <color theme="0"/>
      </colorScale>
    </cfRule>
    <cfRule type="colorScale" priority="39">
      <colorScale>
        <cfvo type="num" val="0"/>
        <cfvo type="max"/>
        <color theme="0"/>
        <color theme="0"/>
      </colorScale>
    </cfRule>
  </conditionalFormatting>
  <conditionalFormatting sqref="G23">
    <cfRule type="colorScale" priority="40">
      <colorScale>
        <cfvo type="num" val="0"/>
        <cfvo type="max"/>
        <color theme="0"/>
        <color theme="0"/>
      </colorScale>
    </cfRule>
  </conditionalFormatting>
  <conditionalFormatting sqref="G25">
    <cfRule type="colorScale" priority="33">
      <colorScale>
        <cfvo type="formula" val="&quot;&gt;&quot;&quot;$T$20+$T$22&quot;&quot;&quot;"/>
        <cfvo type="max"/>
        <color rgb="FFFF7128"/>
        <color rgb="FFFFEF9C"/>
      </colorScale>
    </cfRule>
    <cfRule type="colorScale" priority="34">
      <colorScale>
        <cfvo type="num" val="0"/>
        <cfvo type="max"/>
        <color theme="0"/>
        <color theme="0"/>
      </colorScale>
    </cfRule>
    <cfRule type="colorScale" priority="35">
      <colorScale>
        <cfvo type="num" val="0"/>
        <cfvo type="max"/>
        <color theme="0"/>
        <color theme="0"/>
      </colorScale>
    </cfRule>
  </conditionalFormatting>
  <conditionalFormatting sqref="G25">
    <cfRule type="colorScale" priority="36">
      <colorScale>
        <cfvo type="num" val="0"/>
        <cfvo type="max"/>
        <color theme="0"/>
        <color theme="0"/>
      </colorScale>
    </cfRule>
  </conditionalFormatting>
  <conditionalFormatting sqref="P25">
    <cfRule type="colorScale" priority="17">
      <colorScale>
        <cfvo type="formula" val="&quot;&gt;&quot;&quot;$T$20+$T$22&quot;&quot;&quot;"/>
        <cfvo type="max"/>
        <color rgb="FFFF7128"/>
        <color rgb="FFFFEF9C"/>
      </colorScale>
    </cfRule>
    <cfRule type="colorScale" priority="18">
      <colorScale>
        <cfvo type="num" val="0"/>
        <cfvo type="max"/>
        <color theme="0"/>
        <color theme="0"/>
      </colorScale>
    </cfRule>
    <cfRule type="colorScale" priority="19">
      <colorScale>
        <cfvo type="num" val="0"/>
        <cfvo type="max"/>
        <color theme="0"/>
        <color theme="0"/>
      </colorScale>
    </cfRule>
  </conditionalFormatting>
  <conditionalFormatting sqref="P25">
    <cfRule type="colorScale" priority="20">
      <colorScale>
        <cfvo type="num" val="0"/>
        <cfvo type="max"/>
        <color theme="0"/>
        <color theme="0"/>
      </colorScale>
    </cfRule>
  </conditionalFormatting>
  <conditionalFormatting sqref="G13:H13">
    <cfRule type="colorScale" priority="21">
      <colorScale>
        <cfvo type="formula" val="&quot;&gt;&quot;&quot;$T$20+$T$22&quot;&quot;&quot;"/>
        <cfvo type="max"/>
        <color rgb="FFFF7128"/>
        <color rgb="FFFFEF9C"/>
      </colorScale>
    </cfRule>
    <cfRule type="colorScale" priority="22">
      <colorScale>
        <cfvo type="num" val="0"/>
        <cfvo type="max"/>
        <color theme="0"/>
        <color theme="0"/>
      </colorScale>
    </cfRule>
    <cfRule type="colorScale" priority="23">
      <colorScale>
        <cfvo type="num" val="0"/>
        <cfvo type="max"/>
        <color theme="0"/>
        <color theme="0"/>
      </colorScale>
    </cfRule>
  </conditionalFormatting>
  <conditionalFormatting sqref="G13:H13">
    <cfRule type="colorScale" priority="24">
      <colorScale>
        <cfvo type="num" val="0"/>
        <cfvo type="max"/>
        <color theme="0"/>
        <color theme="0"/>
      </colorScale>
    </cfRule>
  </conditionalFormatting>
  <conditionalFormatting sqref="P23">
    <cfRule type="colorScale" priority="9">
      <colorScale>
        <cfvo type="formula" val="&quot;&gt;&quot;&quot;$T$20+$T$22&quot;&quot;&quot;"/>
        <cfvo type="max"/>
        <color rgb="FFFF7128"/>
        <color rgb="FFFFEF9C"/>
      </colorScale>
    </cfRule>
    <cfRule type="colorScale" priority="10">
      <colorScale>
        <cfvo type="num" val="0"/>
        <cfvo type="max"/>
        <color theme="0"/>
        <color theme="0"/>
      </colorScale>
    </cfRule>
    <cfRule type="colorScale" priority="11">
      <colorScale>
        <cfvo type="num" val="0"/>
        <cfvo type="max"/>
        <color theme="0"/>
        <color theme="0"/>
      </colorScale>
    </cfRule>
  </conditionalFormatting>
  <conditionalFormatting sqref="P23">
    <cfRule type="colorScale" priority="12">
      <colorScale>
        <cfvo type="num" val="0"/>
        <cfvo type="max"/>
        <color theme="0"/>
        <color theme="0"/>
      </colorScale>
    </cfRule>
  </conditionalFormatting>
  <conditionalFormatting sqref="G15">
    <cfRule type="colorScale" priority="5">
      <colorScale>
        <cfvo type="formula" val="&quot;&gt;&quot;&quot;$T$20+$T$22&quot;&quot;&quot;"/>
        <cfvo type="max"/>
        <color rgb="FFFF7128"/>
        <color rgb="FFFFEF9C"/>
      </colorScale>
    </cfRule>
    <cfRule type="colorScale" priority="6">
      <colorScale>
        <cfvo type="num" val="0"/>
        <cfvo type="max"/>
        <color theme="0"/>
        <color theme="0"/>
      </colorScale>
    </cfRule>
    <cfRule type="colorScale" priority="7">
      <colorScale>
        <cfvo type="num" val="0"/>
        <cfvo type="max"/>
        <color theme="0"/>
        <color theme="0"/>
      </colorScale>
    </cfRule>
  </conditionalFormatting>
  <conditionalFormatting sqref="G15">
    <cfRule type="colorScale" priority="8">
      <colorScale>
        <cfvo type="num" val="0"/>
        <cfvo type="max"/>
        <color theme="0"/>
        <color theme="0"/>
      </colorScale>
    </cfRule>
  </conditionalFormatting>
  <conditionalFormatting sqref="G17">
    <cfRule type="colorScale" priority="1">
      <colorScale>
        <cfvo type="formula" val="&quot;&gt;&quot;&quot;$T$20+$T$22&quot;&quot;&quot;"/>
        <cfvo type="max"/>
        <color rgb="FFFF7128"/>
        <color rgb="FFFFEF9C"/>
      </colorScale>
    </cfRule>
    <cfRule type="colorScale" priority="2">
      <colorScale>
        <cfvo type="num" val="0"/>
        <cfvo type="max"/>
        <color theme="0"/>
        <color theme="0"/>
      </colorScale>
    </cfRule>
    <cfRule type="colorScale" priority="3">
      <colorScale>
        <cfvo type="num" val="0"/>
        <cfvo type="max"/>
        <color theme="0"/>
        <color theme="0"/>
      </colorScale>
    </cfRule>
  </conditionalFormatting>
  <conditionalFormatting sqref="G17">
    <cfRule type="colorScale" priority="4">
      <colorScale>
        <cfvo type="num" val="0"/>
        <cfvo type="max"/>
        <color theme="0"/>
        <color theme="0"/>
      </colorScale>
    </cfRule>
  </conditionalFormatting>
  <printOptions horizontalCentered="1"/>
  <pageMargins left="0.5" right="0.5" top="0.5" bottom="0.5" header="0" footer="0"/>
  <pageSetup scale="5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C0AC86F-AB8E-47AB-B928-A3DD79F057B6}">
          <x14:formula1>
            <xm:f>Hjelpetabell!$B$4:$B$8</xm:f>
          </x14:formula1>
          <xm:sqref>G23 P23</xm:sqref>
        </x14:dataValidation>
        <x14:dataValidation type="list" allowBlank="1" showInputMessage="1" showErrorMessage="1" xr:uid="{7625FE6B-3BB5-487E-91BE-E7288386013D}">
          <x14:formula1>
            <xm:f>Hjelpetabell!$F$4:$F$8</xm:f>
          </x14:formula1>
          <xm:sqref>G25 P25</xm:sqref>
        </x14:dataValidation>
        <x14:dataValidation type="list" allowBlank="1" showInputMessage="1" showErrorMessage="1" xr:uid="{FFB6B293-8985-4D0A-9507-11BD7192EAF3}">
          <x14:formula1>
            <xm:f>'Hjelpetabell 2'!$M$7:$M$37</xm:f>
          </x14:formula1>
          <xm:sqref>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9A54D-D0EF-44A5-A120-6C4E5E6E46F6}">
  <dimension ref="B2:U30"/>
  <sheetViews>
    <sheetView workbookViewId="0">
      <selection activeCell="N26" sqref="N26"/>
    </sheetView>
  </sheetViews>
  <sheetFormatPr baseColWidth="10" defaultRowHeight="12.5"/>
  <cols>
    <col min="20" max="20" width="12.90625" customWidth="1"/>
  </cols>
  <sheetData>
    <row r="2" spans="2:21" ht="13" thickBot="1"/>
    <row r="3" spans="2:21" ht="12.75" customHeight="1">
      <c r="B3" s="390" t="s">
        <v>183</v>
      </c>
      <c r="C3" s="391"/>
      <c r="D3" s="380" t="s">
        <v>162</v>
      </c>
      <c r="E3" s="381"/>
      <c r="F3" s="384" t="s">
        <v>163</v>
      </c>
      <c r="G3" s="381"/>
      <c r="H3" s="374" t="s">
        <v>164</v>
      </c>
      <c r="I3" s="375"/>
      <c r="K3" s="390" t="s">
        <v>181</v>
      </c>
      <c r="L3" s="391"/>
      <c r="M3" s="380" t="s">
        <v>162</v>
      </c>
      <c r="N3" s="381"/>
      <c r="O3" s="384" t="s">
        <v>163</v>
      </c>
      <c r="P3" s="381"/>
      <c r="Q3" s="374" t="s">
        <v>164</v>
      </c>
      <c r="R3" s="375"/>
    </row>
    <row r="4" spans="2:21" ht="12.75" customHeight="1">
      <c r="B4" s="392"/>
      <c r="C4" s="393"/>
      <c r="D4" s="382"/>
      <c r="E4" s="383"/>
      <c r="F4" s="385"/>
      <c r="G4" s="386"/>
      <c r="H4" s="376"/>
      <c r="I4" s="377"/>
      <c r="K4" s="392"/>
      <c r="L4" s="393"/>
      <c r="M4" s="382"/>
      <c r="N4" s="383"/>
      <c r="O4" s="385"/>
      <c r="P4" s="386"/>
      <c r="Q4" s="376"/>
      <c r="R4" s="377"/>
    </row>
    <row r="5" spans="2:21" ht="20.25" customHeight="1">
      <c r="B5" s="392"/>
      <c r="C5" s="393"/>
      <c r="D5" s="289" t="s">
        <v>165</v>
      </c>
      <c r="E5" s="290" t="s">
        <v>166</v>
      </c>
      <c r="F5" s="378" t="s">
        <v>167</v>
      </c>
      <c r="G5" s="378" t="s">
        <v>168</v>
      </c>
      <c r="H5" s="376"/>
      <c r="I5" s="377"/>
      <c r="K5" s="392"/>
      <c r="L5" s="393"/>
      <c r="M5" s="289" t="s">
        <v>165</v>
      </c>
      <c r="N5" s="290" t="s">
        <v>166</v>
      </c>
      <c r="O5" s="378" t="s">
        <v>167</v>
      </c>
      <c r="P5" s="378" t="s">
        <v>168</v>
      </c>
      <c r="Q5" s="376"/>
      <c r="R5" s="377"/>
    </row>
    <row r="6" spans="2:21" ht="20.25" customHeight="1" thickBot="1">
      <c r="B6" s="394"/>
      <c r="C6" s="395"/>
      <c r="D6" s="291" t="s">
        <v>169</v>
      </c>
      <c r="E6" s="292" t="s">
        <v>170</v>
      </c>
      <c r="F6" s="379"/>
      <c r="G6" s="379"/>
      <c r="H6" s="293" t="s">
        <v>169</v>
      </c>
      <c r="I6" s="294" t="s">
        <v>170</v>
      </c>
      <c r="K6" s="394"/>
      <c r="L6" s="395"/>
      <c r="M6" s="291" t="s">
        <v>169</v>
      </c>
      <c r="N6" s="292" t="s">
        <v>170</v>
      </c>
      <c r="O6" s="379"/>
      <c r="P6" s="379"/>
      <c r="Q6" s="293" t="s">
        <v>169</v>
      </c>
      <c r="R6" s="294" t="s">
        <v>170</v>
      </c>
    </row>
    <row r="7" spans="2:21" ht="23.25" customHeight="1">
      <c r="B7" s="387" t="s">
        <v>171</v>
      </c>
      <c r="C7" s="295" t="s">
        <v>172</v>
      </c>
      <c r="D7" s="296"/>
      <c r="E7" s="297">
        <f>'Lassbærer terreng 1 m'!C24</f>
        <v>31.016193267749728</v>
      </c>
      <c r="F7" s="298"/>
      <c r="G7" s="299"/>
      <c r="H7" s="300">
        <f t="shared" ref="H7:H12" si="0">E7*G$10</f>
        <v>24.812954614199782</v>
      </c>
      <c r="I7" s="301">
        <f t="shared" ref="I7:I12" si="1">E7</f>
        <v>31.016193267749728</v>
      </c>
      <c r="K7" s="387" t="s">
        <v>171</v>
      </c>
      <c r="L7" s="295" t="s">
        <v>172</v>
      </c>
      <c r="M7" s="296"/>
      <c r="N7" s="297">
        <f>'Lassbærer terreng ++'!C24</f>
        <v>31.016193267749728</v>
      </c>
      <c r="O7" s="298"/>
      <c r="P7" s="299"/>
      <c r="Q7" s="300">
        <f t="shared" ref="Q7:Q12" si="2">N7*P$10</f>
        <v>24.812954614199782</v>
      </c>
      <c r="R7" s="301">
        <f t="shared" ref="R7:R12" si="3">N7</f>
        <v>31.016193267749728</v>
      </c>
    </row>
    <row r="8" spans="2:21" ht="23.25" customHeight="1">
      <c r="B8" s="388"/>
      <c r="C8" s="302" t="s">
        <v>173</v>
      </c>
      <c r="D8" s="303"/>
      <c r="E8" s="304">
        <f>'Lassbærer terreng 1 m'!J17</f>
        <v>3.7202380952380945E-2</v>
      </c>
      <c r="F8" s="305"/>
      <c r="G8" s="306" t="s">
        <v>174</v>
      </c>
      <c r="H8" s="307">
        <f t="shared" si="0"/>
        <v>2.9761904761904757E-2</v>
      </c>
      <c r="I8" s="308">
        <f t="shared" si="1"/>
        <v>3.7202380952380945E-2</v>
      </c>
      <c r="K8" s="388"/>
      <c r="L8" s="302" t="s">
        <v>173</v>
      </c>
      <c r="M8" s="303"/>
      <c r="N8" s="304">
        <f>'Lassbærer terreng ++'!J17</f>
        <v>44.680059523809511</v>
      </c>
      <c r="O8" s="305"/>
      <c r="P8" s="306" t="s">
        <v>174</v>
      </c>
      <c r="Q8" s="307">
        <f t="shared" si="2"/>
        <v>35.744047619047613</v>
      </c>
      <c r="R8" s="308">
        <f t="shared" si="3"/>
        <v>44.680059523809511</v>
      </c>
    </row>
    <row r="9" spans="2:21" ht="23.25" customHeight="1">
      <c r="B9" s="388"/>
      <c r="C9" s="302" t="s">
        <v>175</v>
      </c>
      <c r="D9" s="303"/>
      <c r="E9" s="330"/>
      <c r="F9" s="305"/>
      <c r="G9" s="306"/>
      <c r="H9" s="330">
        <f t="shared" si="0"/>
        <v>0</v>
      </c>
      <c r="I9" s="330">
        <f t="shared" si="1"/>
        <v>0</v>
      </c>
      <c r="K9" s="388"/>
      <c r="L9" s="302" t="s">
        <v>175</v>
      </c>
      <c r="M9" s="303"/>
      <c r="N9" s="330"/>
      <c r="O9" s="305"/>
      <c r="P9" s="306"/>
      <c r="Q9" s="330">
        <f t="shared" si="2"/>
        <v>0</v>
      </c>
      <c r="R9" s="330">
        <f t="shared" si="3"/>
        <v>0</v>
      </c>
    </row>
    <row r="10" spans="2:21" ht="23.25" customHeight="1">
      <c r="B10" s="388"/>
      <c r="C10" s="302" t="s">
        <v>176</v>
      </c>
      <c r="D10" s="303"/>
      <c r="E10" s="304">
        <f>'Lassbærer terreng 1 m'!Q10</f>
        <v>-3</v>
      </c>
      <c r="F10" s="305"/>
      <c r="G10" s="309">
        <v>0.8</v>
      </c>
      <c r="H10" s="307">
        <f t="shared" si="0"/>
        <v>-2.4000000000000004</v>
      </c>
      <c r="I10" s="308">
        <f t="shared" si="1"/>
        <v>-3</v>
      </c>
      <c r="K10" s="388"/>
      <c r="L10" s="302" t="s">
        <v>176</v>
      </c>
      <c r="M10" s="303"/>
      <c r="N10" s="304">
        <f>'Lassbærer terreng ++'!Q10</f>
        <v>-3</v>
      </c>
      <c r="O10" s="305"/>
      <c r="P10" s="309">
        <v>0.8</v>
      </c>
      <c r="Q10" s="307">
        <f t="shared" si="2"/>
        <v>-2.4000000000000004</v>
      </c>
      <c r="R10" s="308">
        <f t="shared" si="3"/>
        <v>-3</v>
      </c>
    </row>
    <row r="11" spans="2:21" ht="23.25" customHeight="1">
      <c r="B11" s="388"/>
      <c r="C11" s="302" t="s">
        <v>177</v>
      </c>
      <c r="D11" s="303"/>
      <c r="E11" s="310">
        <f>'Lassbærer terreng 1 m'!Q21</f>
        <v>7.5000000000000018</v>
      </c>
      <c r="F11" s="305"/>
      <c r="G11" s="311"/>
      <c r="H11" s="307">
        <f t="shared" si="0"/>
        <v>6.0000000000000018</v>
      </c>
      <c r="I11" s="308">
        <f t="shared" si="1"/>
        <v>7.5000000000000018</v>
      </c>
      <c r="K11" s="388"/>
      <c r="L11" s="302" t="s">
        <v>177</v>
      </c>
      <c r="M11" s="303"/>
      <c r="N11" s="310">
        <f>'Lassbærer terreng ++'!Q21</f>
        <v>7.5000000000000018</v>
      </c>
      <c r="O11" s="305"/>
      <c r="P11" s="311"/>
      <c r="Q11" s="307">
        <f t="shared" si="2"/>
        <v>6.0000000000000018</v>
      </c>
      <c r="R11" s="308">
        <f t="shared" si="3"/>
        <v>7.5000000000000018</v>
      </c>
    </row>
    <row r="12" spans="2:21" ht="23.25" customHeight="1" thickBot="1">
      <c r="B12" s="388"/>
      <c r="C12" s="302" t="s">
        <v>178</v>
      </c>
      <c r="D12" s="303"/>
      <c r="E12" s="310">
        <f>'Lassbærer terreng 1 m'!Q31</f>
        <v>1.2499999999999998</v>
      </c>
      <c r="F12" s="305"/>
      <c r="G12" s="312"/>
      <c r="H12" s="313">
        <f t="shared" si="0"/>
        <v>0.99999999999999989</v>
      </c>
      <c r="I12" s="314">
        <f t="shared" si="1"/>
        <v>1.2499999999999998</v>
      </c>
      <c r="K12" s="388"/>
      <c r="L12" s="302" t="s">
        <v>178</v>
      </c>
      <c r="M12" s="303"/>
      <c r="N12" s="310">
        <f>'Lassbærer terreng ++'!Q31</f>
        <v>1.2499999999999998</v>
      </c>
      <c r="O12" s="305"/>
      <c r="P12" s="312"/>
      <c r="Q12" s="313">
        <f t="shared" si="2"/>
        <v>0.99999999999999989</v>
      </c>
      <c r="R12" s="314">
        <f t="shared" si="3"/>
        <v>1.2499999999999998</v>
      </c>
    </row>
    <row r="13" spans="2:21" ht="23.25" customHeight="1">
      <c r="B13" s="388"/>
      <c r="C13" s="315" t="s">
        <v>179</v>
      </c>
      <c r="D13" s="316"/>
      <c r="E13" s="317"/>
      <c r="F13" s="318"/>
      <c r="G13" s="319"/>
      <c r="H13" s="320">
        <f>SUM(H7:H12)</f>
        <v>29.442716518961689</v>
      </c>
      <c r="I13" s="321">
        <f>SUM(I7:I12)</f>
        <v>36.803395648702107</v>
      </c>
      <c r="K13" s="388"/>
      <c r="L13" s="315" t="s">
        <v>179</v>
      </c>
      <c r="M13" s="316"/>
      <c r="N13" s="317"/>
      <c r="O13" s="318"/>
      <c r="P13" s="319"/>
      <c r="Q13" s="320">
        <f>SUM(Q7:Q12)</f>
        <v>65.157002233247397</v>
      </c>
      <c r="R13" s="321">
        <f>SUM(R7:R12)</f>
        <v>81.446252791559232</v>
      </c>
      <c r="T13" s="372" t="s">
        <v>186</v>
      </c>
      <c r="U13" s="373"/>
    </row>
    <row r="14" spans="2:21" ht="23.25" customHeight="1" thickBot="1">
      <c r="B14" s="389"/>
      <c r="C14" s="322" t="s">
        <v>180</v>
      </c>
      <c r="D14" s="323"/>
      <c r="E14" s="322"/>
      <c r="F14" s="324"/>
      <c r="G14" s="325"/>
      <c r="H14" s="326"/>
      <c r="I14" s="327">
        <f>3600/(I13/'Lassbærer terreng 1 m'!Q6)</f>
        <v>24.454265269181459</v>
      </c>
      <c r="K14" s="389"/>
      <c r="L14" s="322" t="s">
        <v>180</v>
      </c>
      <c r="M14" s="323"/>
      <c r="N14" s="322"/>
      <c r="O14" s="324"/>
      <c r="P14" s="325"/>
      <c r="Q14" s="326"/>
      <c r="R14" s="327">
        <f>3600/(R13/'Lassbærer terreng ++'!Q6)</f>
        <v>11.050232136563961</v>
      </c>
      <c r="T14" s="331">
        <f>I14-R14</f>
        <v>13.404033132617498</v>
      </c>
      <c r="U14" s="332" t="s">
        <v>185</v>
      </c>
    </row>
    <row r="15" spans="2:21" ht="15.5" thickBot="1">
      <c r="H15" s="336" t="s">
        <v>191</v>
      </c>
      <c r="I15" s="337">
        <f>Forside!G17/I14</f>
        <v>44.981928015080356</v>
      </c>
      <c r="Q15" s="336" t="s">
        <v>191</v>
      </c>
      <c r="R15" s="337">
        <f>Forside!G17/R14</f>
        <v>99.545420078572391</v>
      </c>
    </row>
    <row r="17" spans="2:21" ht="13" thickBot="1"/>
    <row r="18" spans="2:21" ht="12.75" customHeight="1">
      <c r="B18" s="396" t="s">
        <v>184</v>
      </c>
      <c r="C18" s="397"/>
      <c r="D18" s="380" t="s">
        <v>162</v>
      </c>
      <c r="E18" s="381"/>
      <c r="F18" s="384" t="s">
        <v>163</v>
      </c>
      <c r="G18" s="381"/>
      <c r="H18" s="374" t="s">
        <v>164</v>
      </c>
      <c r="I18" s="375"/>
      <c r="K18" s="396" t="s">
        <v>182</v>
      </c>
      <c r="L18" s="397"/>
      <c r="M18" s="380" t="s">
        <v>162</v>
      </c>
      <c r="N18" s="381"/>
      <c r="O18" s="384" t="s">
        <v>163</v>
      </c>
      <c r="P18" s="381"/>
      <c r="Q18" s="374" t="s">
        <v>164</v>
      </c>
      <c r="R18" s="375"/>
    </row>
    <row r="19" spans="2:21" ht="12.75" customHeight="1">
      <c r="B19" s="398"/>
      <c r="C19" s="399"/>
      <c r="D19" s="382"/>
      <c r="E19" s="383"/>
      <c r="F19" s="385"/>
      <c r="G19" s="386"/>
      <c r="H19" s="376"/>
      <c r="I19" s="377"/>
      <c r="K19" s="398"/>
      <c r="L19" s="399"/>
      <c r="M19" s="382"/>
      <c r="N19" s="383"/>
      <c r="O19" s="385"/>
      <c r="P19" s="386"/>
      <c r="Q19" s="376"/>
      <c r="R19" s="377"/>
    </row>
    <row r="20" spans="2:21" ht="20.25" customHeight="1">
      <c r="B20" s="398"/>
      <c r="C20" s="399"/>
      <c r="D20" s="289" t="s">
        <v>165</v>
      </c>
      <c r="E20" s="290" t="s">
        <v>166</v>
      </c>
      <c r="F20" s="378" t="s">
        <v>167</v>
      </c>
      <c r="G20" s="378" t="s">
        <v>168</v>
      </c>
      <c r="H20" s="376"/>
      <c r="I20" s="377"/>
      <c r="K20" s="398"/>
      <c r="L20" s="399"/>
      <c r="M20" s="289" t="s">
        <v>165</v>
      </c>
      <c r="N20" s="290" t="s">
        <v>166</v>
      </c>
      <c r="O20" s="378" t="s">
        <v>167</v>
      </c>
      <c r="P20" s="378" t="s">
        <v>168</v>
      </c>
      <c r="Q20" s="376"/>
      <c r="R20" s="377"/>
    </row>
    <row r="21" spans="2:21" ht="20.25" customHeight="1" thickBot="1">
      <c r="B21" s="400"/>
      <c r="C21" s="401"/>
      <c r="D21" s="291" t="s">
        <v>169</v>
      </c>
      <c r="E21" s="292" t="s">
        <v>170</v>
      </c>
      <c r="F21" s="379"/>
      <c r="G21" s="379"/>
      <c r="H21" s="293" t="s">
        <v>169</v>
      </c>
      <c r="I21" s="294" t="s">
        <v>170</v>
      </c>
      <c r="K21" s="400"/>
      <c r="L21" s="401"/>
      <c r="M21" s="291" t="s">
        <v>169</v>
      </c>
      <c r="N21" s="292" t="s">
        <v>170</v>
      </c>
      <c r="O21" s="379"/>
      <c r="P21" s="379"/>
      <c r="Q21" s="293" t="s">
        <v>169</v>
      </c>
      <c r="R21" s="294" t="s">
        <v>170</v>
      </c>
    </row>
    <row r="22" spans="2:21" ht="23.25" customHeight="1">
      <c r="B22" s="387" t="s">
        <v>171</v>
      </c>
      <c r="C22" s="295" t="s">
        <v>172</v>
      </c>
      <c r="D22" s="296"/>
      <c r="E22" s="297">
        <f>'Lassbærer på vei 1 m'!C24</f>
        <v>31.016193267749728</v>
      </c>
      <c r="F22" s="298"/>
      <c r="G22" s="299"/>
      <c r="H22" s="300">
        <f t="shared" ref="H22:H27" si="4">E22*G$10</f>
        <v>24.812954614199782</v>
      </c>
      <c r="I22" s="301">
        <f t="shared" ref="I22:I27" si="5">E22</f>
        <v>31.016193267749728</v>
      </c>
      <c r="K22" s="387" t="s">
        <v>171</v>
      </c>
      <c r="L22" s="295" t="s">
        <v>172</v>
      </c>
      <c r="M22" s="296"/>
      <c r="N22" s="297">
        <f>' Lassbærer på vei ++'!C24</f>
        <v>31.016193267749728</v>
      </c>
      <c r="O22" s="298"/>
      <c r="P22" s="299"/>
      <c r="Q22" s="300">
        <f t="shared" ref="Q22:Q27" si="6">N22*P$10</f>
        <v>24.812954614199782</v>
      </c>
      <c r="R22" s="301">
        <f t="shared" ref="R22:R27" si="7">N22</f>
        <v>31.016193267749728</v>
      </c>
    </row>
    <row r="23" spans="2:21" ht="23.25" customHeight="1">
      <c r="B23" s="388"/>
      <c r="C23" s="302" t="s">
        <v>173</v>
      </c>
      <c r="D23" s="303"/>
      <c r="E23" s="330"/>
      <c r="F23" s="305"/>
      <c r="G23" s="306" t="s">
        <v>174</v>
      </c>
      <c r="H23" s="330">
        <f t="shared" si="4"/>
        <v>0</v>
      </c>
      <c r="I23" s="330">
        <f t="shared" si="5"/>
        <v>0</v>
      </c>
      <c r="K23" s="388"/>
      <c r="L23" s="302" t="s">
        <v>173</v>
      </c>
      <c r="M23" s="303"/>
      <c r="N23" s="330"/>
      <c r="O23" s="305"/>
      <c r="P23" s="306" t="s">
        <v>174</v>
      </c>
      <c r="Q23" s="330">
        <f t="shared" si="6"/>
        <v>0</v>
      </c>
      <c r="R23" s="330">
        <f t="shared" si="7"/>
        <v>0</v>
      </c>
    </row>
    <row r="24" spans="2:21" ht="23.25" customHeight="1">
      <c r="B24" s="388"/>
      <c r="C24" s="302" t="s">
        <v>175</v>
      </c>
      <c r="D24" s="303"/>
      <c r="E24" s="304">
        <f>'Lassbærer på vei 1 m'!J34</f>
        <v>3.401360544217686E-2</v>
      </c>
      <c r="F24" s="305"/>
      <c r="G24" s="306"/>
      <c r="H24" s="307">
        <f t="shared" si="4"/>
        <v>2.7210884353741489E-2</v>
      </c>
      <c r="I24" s="308">
        <f t="shared" si="5"/>
        <v>3.401360544217686E-2</v>
      </c>
      <c r="K24" s="388"/>
      <c r="L24" s="302" t="s">
        <v>175</v>
      </c>
      <c r="M24" s="303"/>
      <c r="N24" s="304">
        <f>' Lassbærer på vei ++'!J34</f>
        <v>10.238095238095235</v>
      </c>
      <c r="O24" s="305"/>
      <c r="P24" s="306"/>
      <c r="Q24" s="307">
        <f t="shared" si="6"/>
        <v>8.190476190476188</v>
      </c>
      <c r="R24" s="308">
        <f t="shared" si="7"/>
        <v>10.238095238095235</v>
      </c>
    </row>
    <row r="25" spans="2:21" ht="23.25" customHeight="1">
      <c r="B25" s="388"/>
      <c r="C25" s="302" t="s">
        <v>176</v>
      </c>
      <c r="D25" s="303"/>
      <c r="E25" s="304">
        <f>'Lassbærer på vei 1 m'!Q10</f>
        <v>-3</v>
      </c>
      <c r="F25" s="305"/>
      <c r="G25" s="309">
        <v>0.8</v>
      </c>
      <c r="H25" s="307">
        <f t="shared" si="4"/>
        <v>-2.4000000000000004</v>
      </c>
      <c r="I25" s="308">
        <f t="shared" si="5"/>
        <v>-3</v>
      </c>
      <c r="K25" s="388"/>
      <c r="L25" s="302" t="s">
        <v>176</v>
      </c>
      <c r="M25" s="303"/>
      <c r="N25" s="304">
        <f>' Lassbærer på vei ++'!Q10</f>
        <v>-3</v>
      </c>
      <c r="O25" s="305"/>
      <c r="P25" s="309">
        <v>0.8</v>
      </c>
      <c r="Q25" s="307">
        <f t="shared" si="6"/>
        <v>-2.4000000000000004</v>
      </c>
      <c r="R25" s="308">
        <f t="shared" si="7"/>
        <v>-3</v>
      </c>
    </row>
    <row r="26" spans="2:21" ht="23.25" customHeight="1">
      <c r="B26" s="388"/>
      <c r="C26" s="302" t="s">
        <v>177</v>
      </c>
      <c r="D26" s="303"/>
      <c r="E26" s="310">
        <f>'Lassbærer på vei 1 m'!Q21</f>
        <v>7.5000000000000018</v>
      </c>
      <c r="F26" s="305"/>
      <c r="G26" s="311"/>
      <c r="H26" s="307">
        <f t="shared" si="4"/>
        <v>6.0000000000000018</v>
      </c>
      <c r="I26" s="308">
        <f t="shared" si="5"/>
        <v>7.5000000000000018</v>
      </c>
      <c r="K26" s="388"/>
      <c r="L26" s="302" t="s">
        <v>177</v>
      </c>
      <c r="M26" s="303"/>
      <c r="N26" s="310">
        <f>' Lassbærer på vei ++'!Q21</f>
        <v>7.5000000000000018</v>
      </c>
      <c r="O26" s="305"/>
      <c r="P26" s="311"/>
      <c r="Q26" s="307">
        <f t="shared" si="6"/>
        <v>6.0000000000000018</v>
      </c>
      <c r="R26" s="308">
        <f t="shared" si="7"/>
        <v>7.5000000000000018</v>
      </c>
    </row>
    <row r="27" spans="2:21" ht="23.25" customHeight="1" thickBot="1">
      <c r="B27" s="388"/>
      <c r="C27" s="302" t="s">
        <v>178</v>
      </c>
      <c r="D27" s="303"/>
      <c r="E27" s="310">
        <f>'Lassbærer på vei 1 m'!Q31</f>
        <v>1.2499999999999998</v>
      </c>
      <c r="F27" s="305"/>
      <c r="G27" s="312"/>
      <c r="H27" s="313">
        <f t="shared" si="4"/>
        <v>0.99999999999999989</v>
      </c>
      <c r="I27" s="314">
        <f t="shared" si="5"/>
        <v>1.2499999999999998</v>
      </c>
      <c r="K27" s="388"/>
      <c r="L27" s="302" t="s">
        <v>178</v>
      </c>
      <c r="M27" s="303"/>
      <c r="N27" s="310">
        <f>' Lassbærer på vei ++'!Q31</f>
        <v>1.2499999999999998</v>
      </c>
      <c r="O27" s="305"/>
      <c r="P27" s="312"/>
      <c r="Q27" s="313">
        <f t="shared" si="6"/>
        <v>0.99999999999999989</v>
      </c>
      <c r="R27" s="314">
        <f t="shared" si="7"/>
        <v>1.2499999999999998</v>
      </c>
    </row>
    <row r="28" spans="2:21" ht="23.25" customHeight="1">
      <c r="B28" s="388"/>
      <c r="C28" s="315" t="s">
        <v>179</v>
      </c>
      <c r="D28" s="316"/>
      <c r="E28" s="317"/>
      <c r="F28" s="318"/>
      <c r="G28" s="319"/>
      <c r="H28" s="320">
        <f>SUM(H22:H27)</f>
        <v>29.440165498553526</v>
      </c>
      <c r="I28" s="321">
        <f>SUM(I22:I27)</f>
        <v>36.800206873191904</v>
      </c>
      <c r="K28" s="388"/>
      <c r="L28" s="315" t="s">
        <v>179</v>
      </c>
      <c r="M28" s="316"/>
      <c r="N28" s="317"/>
      <c r="O28" s="318"/>
      <c r="P28" s="319"/>
      <c r="Q28" s="320">
        <f>SUM(Q22:Q27)</f>
        <v>37.603430804675973</v>
      </c>
      <c r="R28" s="321">
        <f>SUM(R22:R27)</f>
        <v>47.004288505844961</v>
      </c>
      <c r="T28" s="372" t="s">
        <v>186</v>
      </c>
      <c r="U28" s="373"/>
    </row>
    <row r="29" spans="2:21" ht="23.25" customHeight="1" thickBot="1">
      <c r="B29" s="389"/>
      <c r="C29" s="322" t="s">
        <v>180</v>
      </c>
      <c r="D29" s="323"/>
      <c r="E29" s="322"/>
      <c r="F29" s="324"/>
      <c r="G29" s="325"/>
      <c r="H29" s="326"/>
      <c r="I29" s="327">
        <f>3600/(I28/'Lassbærer på vei 1 m'!Q6)</f>
        <v>24.456384256242568</v>
      </c>
      <c r="K29" s="389"/>
      <c r="L29" s="322" t="s">
        <v>180</v>
      </c>
      <c r="M29" s="323"/>
      <c r="N29" s="322"/>
      <c r="O29" s="324"/>
      <c r="P29" s="325"/>
      <c r="Q29" s="326"/>
      <c r="R29" s="327">
        <f>3600/(R28/' Lassbærer på vei ++'!Q6)</f>
        <v>19.147189088674015</v>
      </c>
      <c r="T29" s="331">
        <f>I29-R29</f>
        <v>5.3091951675685536</v>
      </c>
      <c r="U29" s="332" t="s">
        <v>185</v>
      </c>
    </row>
    <row r="30" spans="2:21" ht="15.5" thickBot="1">
      <c r="H30" s="336" t="s">
        <v>191</v>
      </c>
      <c r="I30" s="337">
        <f>Forside!G17/I29</f>
        <v>44.978030622790101</v>
      </c>
      <c r="Q30" s="336" t="s">
        <v>191</v>
      </c>
      <c r="R30" s="337">
        <f>Forside!G17/R29</f>
        <v>57.449685951588286</v>
      </c>
    </row>
  </sheetData>
  <mergeCells count="30">
    <mergeCell ref="B22:B29"/>
    <mergeCell ref="K22:K29"/>
    <mergeCell ref="M18:N19"/>
    <mergeCell ref="O18:P19"/>
    <mergeCell ref="Q18:R20"/>
    <mergeCell ref="F20:F21"/>
    <mergeCell ref="G20:G21"/>
    <mergeCell ref="O20:O21"/>
    <mergeCell ref="P20:P21"/>
    <mergeCell ref="B18:C21"/>
    <mergeCell ref="D18:E19"/>
    <mergeCell ref="F18:G19"/>
    <mergeCell ref="H18:I20"/>
    <mergeCell ref="K18:L21"/>
    <mergeCell ref="B7:B14"/>
    <mergeCell ref="D3:E4"/>
    <mergeCell ref="F3:G4"/>
    <mergeCell ref="B3:C6"/>
    <mergeCell ref="K3:L6"/>
    <mergeCell ref="K7:K14"/>
    <mergeCell ref="T13:U13"/>
    <mergeCell ref="T28:U28"/>
    <mergeCell ref="H3:I5"/>
    <mergeCell ref="F5:F6"/>
    <mergeCell ref="G5:G6"/>
    <mergeCell ref="M3:N4"/>
    <mergeCell ref="O3:P4"/>
    <mergeCell ref="Q3:R5"/>
    <mergeCell ref="O5:O6"/>
    <mergeCell ref="P5:P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90C98-D402-4147-BAD6-A4CC0E2B36A3}">
  <dimension ref="A1:Z55"/>
  <sheetViews>
    <sheetView workbookViewId="0">
      <selection activeCell="F32" sqref="F32"/>
    </sheetView>
  </sheetViews>
  <sheetFormatPr baseColWidth="10" defaultRowHeight="12.5"/>
  <sheetData>
    <row r="1" spans="1:26">
      <c r="A1" s="288"/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</row>
    <row r="2" spans="1:26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</row>
    <row r="3" spans="1:26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</row>
    <row r="4" spans="1:26">
      <c r="A4" s="288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</row>
    <row r="5" spans="1:26">
      <c r="A5" s="288"/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</row>
    <row r="6" spans="1:26">
      <c r="A6" s="288"/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</row>
    <row r="7" spans="1:26">
      <c r="A7" s="288"/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8"/>
      <c r="Y7" s="288"/>
      <c r="Z7" s="288"/>
    </row>
    <row r="8" spans="1:26">
      <c r="A8" s="288"/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</row>
    <row r="9" spans="1:26">
      <c r="A9" s="288"/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88"/>
      <c r="Y9" s="288"/>
      <c r="Z9" s="288"/>
    </row>
    <row r="10" spans="1:26">
      <c r="A10" s="288"/>
      <c r="B10" s="288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</row>
    <row r="11" spans="1:26">
      <c r="A11" s="288"/>
      <c r="B11" s="288"/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8"/>
      <c r="Z11" s="288"/>
    </row>
    <row r="12" spans="1:26">
      <c r="A12" s="288"/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</row>
    <row r="13" spans="1:26">
      <c r="A13" s="288"/>
      <c r="B13" s="288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</row>
    <row r="14" spans="1:26">
      <c r="A14" s="288"/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</row>
    <row r="15" spans="1:26">
      <c r="A15" s="288"/>
      <c r="B15" s="288"/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</row>
    <row r="16" spans="1:26">
      <c r="A16" s="288"/>
      <c r="B16" s="288"/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</row>
    <row r="17" spans="1:26">
      <c r="A17" s="288"/>
      <c r="B17" s="288"/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</row>
    <row r="18" spans="1:26">
      <c r="A18" s="288"/>
      <c r="B18" s="288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</row>
    <row r="19" spans="1:26">
      <c r="A19" s="288"/>
      <c r="B19" s="288"/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</row>
    <row r="20" spans="1:26">
      <c r="A20" s="288"/>
      <c r="B20" s="288"/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288"/>
    </row>
    <row r="21" spans="1:26">
      <c r="A21" s="288"/>
      <c r="B21" s="288"/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288"/>
    </row>
    <row r="22" spans="1:26">
      <c r="A22" s="288"/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</row>
    <row r="23" spans="1:26">
      <c r="A23" s="288"/>
      <c r="B23" s="288"/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8"/>
      <c r="Y23" s="288"/>
      <c r="Z23" s="288"/>
    </row>
    <row r="24" spans="1:26">
      <c r="A24" s="288"/>
      <c r="B24" s="288"/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</row>
    <row r="25" spans="1:26">
      <c r="A25" s="288"/>
      <c r="B25" s="288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288"/>
    </row>
    <row r="26" spans="1:26">
      <c r="A26" s="288"/>
      <c r="B26" s="288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</row>
    <row r="27" spans="1:26">
      <c r="A27" s="288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</row>
    <row r="28" spans="1:26">
      <c r="A28" s="288"/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</row>
    <row r="29" spans="1:26">
      <c r="A29" s="288"/>
      <c r="B29" s="288"/>
      <c r="C29" s="288"/>
      <c r="D29" s="288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</row>
    <row r="30" spans="1:26">
      <c r="A30" s="288"/>
      <c r="B30" s="288"/>
      <c r="C30" s="288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</row>
    <row r="31" spans="1:26">
      <c r="A31" s="288"/>
      <c r="B31" s="288"/>
      <c r="C31" s="288"/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</row>
    <row r="32" spans="1:26">
      <c r="A32" s="288"/>
      <c r="B32" s="288"/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8"/>
    </row>
    <row r="33" spans="1:26">
      <c r="A33" s="288"/>
      <c r="B33" s="288"/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</row>
    <row r="34" spans="1:26">
      <c r="A34" s="288"/>
      <c r="B34" s="288"/>
      <c r="C34" s="288"/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88"/>
      <c r="Y34" s="288"/>
      <c r="Z34" s="288"/>
    </row>
    <row r="35" spans="1:26">
      <c r="A35" s="288"/>
      <c r="B35" s="288"/>
      <c r="C35" s="288"/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88"/>
      <c r="Y35" s="288"/>
      <c r="Z35" s="288"/>
    </row>
    <row r="36" spans="1:26">
      <c r="A36" s="288"/>
      <c r="B36" s="288"/>
      <c r="C36" s="288"/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  <c r="V36" s="288"/>
      <c r="W36" s="288"/>
      <c r="X36" s="288"/>
      <c r="Y36" s="288"/>
      <c r="Z36" s="288"/>
    </row>
    <row r="37" spans="1:26">
      <c r="A37" s="288"/>
      <c r="B37" s="288"/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  <c r="V37" s="288"/>
      <c r="W37" s="288"/>
      <c r="X37" s="288"/>
      <c r="Y37" s="288"/>
      <c r="Z37" s="288"/>
    </row>
    <row r="38" spans="1:26">
      <c r="A38" s="288"/>
      <c r="B38" s="288"/>
      <c r="C38" s="288"/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88"/>
      <c r="Y38" s="288"/>
      <c r="Z38" s="288"/>
    </row>
    <row r="39" spans="1:26">
      <c r="A39" s="288"/>
      <c r="B39" s="288"/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</row>
    <row r="40" spans="1:26">
      <c r="A40" s="288"/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</row>
    <row r="41" spans="1:26">
      <c r="A41" s="288"/>
      <c r="B41" s="288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</row>
    <row r="42" spans="1:26">
      <c r="A42" s="288"/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</row>
    <row r="43" spans="1:26">
      <c r="A43" s="288"/>
      <c r="B43" s="288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Q43" s="288"/>
      <c r="R43" s="288"/>
      <c r="S43" s="288"/>
      <c r="T43" s="288"/>
      <c r="U43" s="288"/>
      <c r="V43" s="288"/>
      <c r="W43" s="288"/>
      <c r="X43" s="288"/>
      <c r="Y43" s="288"/>
      <c r="Z43" s="288"/>
    </row>
    <row r="44" spans="1:26">
      <c r="A44" s="288"/>
      <c r="B44" s="288"/>
      <c r="C44" s="288"/>
      <c r="D44" s="288"/>
      <c r="E44" s="288"/>
      <c r="F44" s="288"/>
      <c r="G44" s="288"/>
      <c r="H44" s="288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  <c r="V44" s="288"/>
      <c r="W44" s="288"/>
      <c r="X44" s="288"/>
      <c r="Y44" s="288"/>
      <c r="Z44" s="288"/>
    </row>
    <row r="45" spans="1:26">
      <c r="A45" s="288"/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</row>
    <row r="46" spans="1:26">
      <c r="A46" s="288"/>
      <c r="B46" s="288"/>
      <c r="C46" s="288"/>
      <c r="D46" s="288"/>
      <c r="E46" s="288"/>
      <c r="F46" s="288"/>
      <c r="G46" s="288"/>
      <c r="H46" s="288"/>
      <c r="I46" s="288"/>
      <c r="J46" s="288"/>
      <c r="K46" s="288"/>
      <c r="L46" s="288"/>
      <c r="M46" s="288"/>
      <c r="N46" s="288"/>
      <c r="O46" s="288"/>
      <c r="P46" s="288"/>
      <c r="Q46" s="288"/>
      <c r="R46" s="288"/>
      <c r="S46" s="288"/>
      <c r="T46" s="288"/>
      <c r="U46" s="288"/>
      <c r="V46" s="288"/>
      <c r="W46" s="288"/>
      <c r="X46" s="288"/>
      <c r="Y46" s="288"/>
      <c r="Z46" s="288"/>
    </row>
    <row r="47" spans="1:26">
      <c r="A47" s="288"/>
      <c r="B47" s="288"/>
      <c r="C47" s="288"/>
      <c r="D47" s="288"/>
      <c r="E47" s="288"/>
      <c r="F47" s="288"/>
      <c r="G47" s="288"/>
      <c r="H47" s="288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88"/>
      <c r="T47" s="288"/>
      <c r="U47" s="288"/>
      <c r="V47" s="288"/>
      <c r="W47" s="288"/>
      <c r="X47" s="288"/>
      <c r="Y47" s="288"/>
      <c r="Z47" s="288"/>
    </row>
    <row r="48" spans="1:26">
      <c r="A48" s="288"/>
      <c r="B48" s="288"/>
      <c r="C48" s="288"/>
      <c r="D48" s="288"/>
      <c r="E48" s="288"/>
      <c r="F48" s="288"/>
      <c r="G48" s="288"/>
      <c r="H48" s="288"/>
      <c r="I48" s="288"/>
      <c r="J48" s="288"/>
      <c r="K48" s="288"/>
      <c r="L48" s="288"/>
      <c r="M48" s="288"/>
      <c r="N48" s="288"/>
      <c r="O48" s="288"/>
      <c r="P48" s="288"/>
      <c r="Q48" s="288"/>
      <c r="R48" s="288"/>
      <c r="S48" s="288"/>
      <c r="T48" s="288"/>
      <c r="U48" s="288"/>
      <c r="V48" s="288"/>
      <c r="W48" s="288"/>
      <c r="X48" s="288"/>
      <c r="Y48" s="288"/>
      <c r="Z48" s="288"/>
    </row>
    <row r="49" spans="1:26">
      <c r="A49" s="288"/>
      <c r="B49" s="288"/>
      <c r="C49" s="288"/>
      <c r="D49" s="288"/>
      <c r="E49" s="288"/>
      <c r="F49" s="288"/>
      <c r="G49" s="288"/>
      <c r="H49" s="288"/>
      <c r="I49" s="288"/>
      <c r="J49" s="288"/>
      <c r="K49" s="288"/>
      <c r="L49" s="288"/>
      <c r="M49" s="288"/>
      <c r="N49" s="288"/>
      <c r="O49" s="288"/>
      <c r="P49" s="288"/>
      <c r="Q49" s="288"/>
      <c r="R49" s="288"/>
      <c r="S49" s="288"/>
      <c r="T49" s="288"/>
      <c r="U49" s="288"/>
      <c r="V49" s="288"/>
      <c r="W49" s="288"/>
      <c r="X49" s="288"/>
      <c r="Y49" s="288"/>
      <c r="Z49" s="288"/>
    </row>
    <row r="50" spans="1:26">
      <c r="A50" s="288"/>
      <c r="B50" s="288"/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P50" s="288"/>
      <c r="Q50" s="288"/>
      <c r="R50" s="288"/>
      <c r="S50" s="288"/>
      <c r="T50" s="288"/>
      <c r="U50" s="288"/>
      <c r="V50" s="288"/>
      <c r="W50" s="288"/>
      <c r="X50" s="288"/>
      <c r="Y50" s="288"/>
      <c r="Z50" s="288"/>
    </row>
    <row r="51" spans="1:26">
      <c r="A51" s="288"/>
      <c r="B51" s="288"/>
      <c r="C51" s="288"/>
      <c r="D51" s="288"/>
      <c r="E51" s="288"/>
      <c r="F51" s="288"/>
      <c r="G51" s="288"/>
      <c r="H51" s="288"/>
      <c r="I51" s="288"/>
      <c r="J51" s="288"/>
      <c r="K51" s="288"/>
      <c r="L51" s="288"/>
      <c r="M51" s="288"/>
      <c r="N51" s="288"/>
      <c r="O51" s="288"/>
      <c r="P51" s="288"/>
      <c r="Q51" s="288"/>
      <c r="R51" s="288"/>
      <c r="S51" s="288"/>
      <c r="T51" s="288"/>
      <c r="U51" s="288"/>
      <c r="V51" s="288"/>
      <c r="W51" s="288"/>
      <c r="X51" s="288"/>
      <c r="Y51" s="288"/>
      <c r="Z51" s="288"/>
    </row>
    <row r="52" spans="1:26">
      <c r="A52" s="288"/>
      <c r="B52" s="288"/>
      <c r="C52" s="288"/>
      <c r="D52" s="288"/>
      <c r="E52" s="288"/>
      <c r="F52" s="288"/>
      <c r="G52" s="288"/>
      <c r="H52" s="288"/>
      <c r="I52" s="288"/>
      <c r="J52" s="288"/>
      <c r="K52" s="288"/>
      <c r="L52" s="288"/>
      <c r="M52" s="288"/>
      <c r="N52" s="288"/>
      <c r="O52" s="288"/>
      <c r="P52" s="288"/>
      <c r="Q52" s="288"/>
      <c r="R52" s="288"/>
      <c r="S52" s="288"/>
      <c r="T52" s="288"/>
      <c r="U52" s="288"/>
      <c r="V52" s="288"/>
      <c r="W52" s="288"/>
      <c r="X52" s="288"/>
      <c r="Y52" s="288"/>
      <c r="Z52" s="288"/>
    </row>
    <row r="53" spans="1:26">
      <c r="A53" s="288"/>
      <c r="B53" s="288"/>
      <c r="C53" s="288"/>
      <c r="D53" s="288"/>
      <c r="E53" s="288"/>
      <c r="F53" s="288"/>
      <c r="G53" s="288"/>
      <c r="H53" s="288"/>
      <c r="I53" s="288"/>
      <c r="J53" s="288"/>
      <c r="K53" s="288"/>
      <c r="L53" s="288"/>
      <c r="M53" s="288"/>
      <c r="N53" s="288"/>
      <c r="O53" s="288"/>
      <c r="P53" s="288"/>
      <c r="Q53" s="288"/>
      <c r="R53" s="288"/>
      <c r="S53" s="288"/>
      <c r="T53" s="288"/>
      <c r="U53" s="288"/>
      <c r="V53" s="288"/>
      <c r="W53" s="288"/>
      <c r="X53" s="288"/>
      <c r="Y53" s="288"/>
      <c r="Z53" s="288"/>
    </row>
    <row r="54" spans="1:26">
      <c r="A54" s="288"/>
      <c r="B54" s="288"/>
      <c r="C54" s="288"/>
      <c r="D54" s="288"/>
      <c r="E54" s="288"/>
      <c r="F54" s="288"/>
      <c r="G54" s="288"/>
      <c r="H54" s="288"/>
      <c r="I54" s="288"/>
      <c r="J54" s="288"/>
      <c r="K54" s="288"/>
      <c r="L54" s="288"/>
      <c r="M54" s="288"/>
      <c r="N54" s="288"/>
      <c r="O54" s="288"/>
      <c r="P54" s="288"/>
      <c r="Q54" s="288"/>
      <c r="R54" s="288"/>
      <c r="S54" s="288"/>
      <c r="T54" s="288"/>
      <c r="U54" s="288"/>
      <c r="V54" s="288"/>
      <c r="W54" s="288"/>
      <c r="X54" s="288"/>
      <c r="Y54" s="288"/>
      <c r="Z54" s="288"/>
    </row>
    <row r="55" spans="1:26">
      <c r="A55" s="288"/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94079-CB17-4A4F-92CF-E2D827CB4D60}">
  <dimension ref="A1:AL123"/>
  <sheetViews>
    <sheetView topLeftCell="A9" workbookViewId="0">
      <selection activeCell="N26" sqref="N26"/>
    </sheetView>
  </sheetViews>
  <sheetFormatPr baseColWidth="10" defaultRowHeight="12.5"/>
  <cols>
    <col min="1" max="1" width="7" customWidth="1"/>
    <col min="2" max="2" width="49.6328125" customWidth="1"/>
    <col min="3" max="3" width="7.6328125" customWidth="1"/>
    <col min="5" max="5" width="10.6328125" customWidth="1"/>
    <col min="6" max="6" width="2.36328125" customWidth="1"/>
    <col min="7" max="7" width="2.36328125" style="66" customWidth="1"/>
    <col min="8" max="8" width="7" customWidth="1"/>
    <col min="9" max="9" width="34.08984375" customWidth="1"/>
    <col min="10" max="10" width="7.36328125" customWidth="1"/>
    <col min="13" max="13" width="2.36328125" customWidth="1"/>
    <col min="14" max="14" width="2.6328125" style="66" customWidth="1"/>
    <col min="15" max="15" width="7" style="49" customWidth="1"/>
    <col min="16" max="16" width="34.08984375" style="49" customWidth="1"/>
    <col min="17" max="17" width="7.36328125" style="49" customWidth="1"/>
    <col min="18" max="19" width="11.453125" style="49"/>
    <col min="20" max="20" width="2.6328125" style="49" customWidth="1"/>
    <col min="21" max="28" width="11.453125" style="49"/>
  </cols>
  <sheetData>
    <row r="1" spans="1:38" s="49" customFormat="1" ht="42" customHeight="1">
      <c r="A1" s="48" t="s">
        <v>8</v>
      </c>
      <c r="AL1" s="50"/>
    </row>
    <row r="2" spans="1:38" s="49" customFormat="1" ht="30" customHeight="1" thickBot="1"/>
    <row r="3" spans="1:38" ht="46.25" customHeight="1">
      <c r="A3" s="51" t="s">
        <v>9</v>
      </c>
      <c r="B3" s="52" t="s">
        <v>10</v>
      </c>
      <c r="C3" s="53"/>
      <c r="D3" s="53"/>
      <c r="E3" s="53"/>
      <c r="F3" s="54"/>
      <c r="G3" s="55"/>
      <c r="H3" s="56" t="s">
        <v>11</v>
      </c>
      <c r="I3" s="402" t="s">
        <v>12</v>
      </c>
      <c r="J3" s="402"/>
      <c r="K3" s="402"/>
      <c r="L3" s="402"/>
      <c r="M3" s="403"/>
      <c r="N3" s="57"/>
      <c r="O3" s="51" t="s">
        <v>13</v>
      </c>
      <c r="P3" s="58" t="s">
        <v>14</v>
      </c>
      <c r="Q3" s="59"/>
      <c r="R3" s="60"/>
      <c r="S3" s="60"/>
      <c r="T3" s="61"/>
    </row>
    <row r="4" spans="1:38" ht="22.5">
      <c r="A4" s="62"/>
      <c r="B4" s="63"/>
      <c r="C4" s="64"/>
      <c r="D4" s="63"/>
      <c r="E4" s="63"/>
      <c r="F4" s="65"/>
      <c r="H4" s="62"/>
      <c r="I4" s="63"/>
      <c r="J4" s="64"/>
      <c r="K4" s="63"/>
      <c r="L4" s="63"/>
      <c r="M4" s="65"/>
      <c r="N4" s="67"/>
      <c r="O4" s="68"/>
      <c r="P4" s="69"/>
      <c r="Q4" s="63"/>
      <c r="R4" s="70" t="s">
        <v>15</v>
      </c>
      <c r="S4" s="63"/>
      <c r="T4" s="65"/>
    </row>
    <row r="5" spans="1:38" ht="20">
      <c r="A5" s="62"/>
      <c r="B5" s="64"/>
      <c r="C5" s="64"/>
      <c r="D5" s="70" t="s">
        <v>15</v>
      </c>
      <c r="E5" s="71"/>
      <c r="F5" s="65"/>
      <c r="H5" s="62"/>
      <c r="I5" s="63"/>
      <c r="J5" s="64"/>
      <c r="K5" s="70" t="s">
        <v>15</v>
      </c>
      <c r="L5" s="63"/>
      <c r="M5" s="65"/>
      <c r="N5" s="67"/>
      <c r="O5" s="72"/>
      <c r="P5" s="73"/>
      <c r="Q5" s="73"/>
      <c r="R5" s="63"/>
      <c r="S5" s="63"/>
      <c r="T5" s="74"/>
    </row>
    <row r="6" spans="1:38" ht="16">
      <c r="A6" s="62"/>
      <c r="B6" s="75"/>
      <c r="C6" s="64"/>
      <c r="D6" s="63"/>
      <c r="E6" s="63"/>
      <c r="F6" s="65"/>
      <c r="H6" s="76"/>
      <c r="I6" s="63"/>
      <c r="J6" s="63"/>
      <c r="K6" s="63"/>
      <c r="L6" s="63"/>
      <c r="M6" s="65"/>
      <c r="N6" s="67"/>
      <c r="O6" s="77" t="s">
        <v>16</v>
      </c>
      <c r="P6" s="78" t="s">
        <v>17</v>
      </c>
      <c r="Q6" s="79">
        <f>C18/C17</f>
        <v>0.25</v>
      </c>
      <c r="R6" s="80" t="s">
        <v>18</v>
      </c>
      <c r="S6" s="81"/>
      <c r="T6" s="82"/>
    </row>
    <row r="7" spans="1:38" ht="16">
      <c r="A7" s="62"/>
      <c r="B7" s="71"/>
      <c r="C7" s="71"/>
      <c r="D7" s="71"/>
      <c r="E7" s="71"/>
      <c r="F7" s="65"/>
      <c r="H7" s="76"/>
      <c r="I7" s="63"/>
      <c r="J7" s="63"/>
      <c r="K7" s="63"/>
      <c r="L7" s="63"/>
      <c r="M7" s="65"/>
      <c r="N7" s="67"/>
      <c r="O7" s="83"/>
      <c r="P7" s="78"/>
      <c r="Q7" s="81"/>
      <c r="R7" s="84"/>
      <c r="S7" s="81"/>
      <c r="T7" s="82"/>
    </row>
    <row r="8" spans="1:38" ht="18.5" thickBot="1">
      <c r="A8" s="85"/>
      <c r="B8" s="86"/>
      <c r="C8" s="86"/>
      <c r="D8" s="86"/>
      <c r="E8" s="86"/>
      <c r="F8" s="82"/>
      <c r="H8" s="76"/>
      <c r="I8" s="63"/>
      <c r="J8" s="63"/>
      <c r="K8" s="63"/>
      <c r="L8" s="63"/>
      <c r="M8" s="65"/>
      <c r="N8" s="67"/>
      <c r="O8" s="83"/>
      <c r="P8" s="87" t="s">
        <v>19</v>
      </c>
      <c r="Q8" s="88">
        <f>IF(Q6&lt;0.5,0.05-Q6,0.05-0.5)</f>
        <v>-0.2</v>
      </c>
      <c r="R8" s="89" t="s">
        <v>20</v>
      </c>
      <c r="S8" s="90"/>
      <c r="T8" s="82"/>
    </row>
    <row r="9" spans="1:38" ht="16.5" thickBot="1">
      <c r="A9" s="85"/>
      <c r="B9" s="86"/>
      <c r="C9" s="86"/>
      <c r="D9" s="86"/>
      <c r="E9" s="86"/>
      <c r="F9" s="82"/>
      <c r="H9" s="91" t="s">
        <v>21</v>
      </c>
      <c r="I9" s="78" t="s">
        <v>22</v>
      </c>
      <c r="J9" s="128">
        <v>1</v>
      </c>
      <c r="K9" s="84" t="s">
        <v>23</v>
      </c>
      <c r="L9" s="84"/>
      <c r="M9" s="82"/>
      <c r="N9" s="67"/>
      <c r="O9" s="92"/>
      <c r="P9" s="81"/>
      <c r="Q9" s="81"/>
      <c r="R9" s="81"/>
      <c r="S9" s="81"/>
      <c r="T9" s="82"/>
    </row>
    <row r="10" spans="1:38" ht="18.5" thickBot="1">
      <c r="A10" s="85"/>
      <c r="B10" s="86"/>
      <c r="C10" s="86"/>
      <c r="D10" s="86"/>
      <c r="E10" s="86"/>
      <c r="F10" s="82"/>
      <c r="G10" s="67"/>
      <c r="H10" s="91" t="s">
        <v>24</v>
      </c>
      <c r="I10" s="81" t="s">
        <v>25</v>
      </c>
      <c r="J10" s="328">
        <f>Forside!G23</f>
        <v>3</v>
      </c>
      <c r="K10" s="84" t="s">
        <v>26</v>
      </c>
      <c r="L10" s="81"/>
      <c r="M10" s="82"/>
      <c r="N10" s="67"/>
      <c r="O10" s="92"/>
      <c r="P10" s="87" t="s">
        <v>27</v>
      </c>
      <c r="Q10" s="93">
        <f>((Q8*100)*0.6)*($C$18/$C$17)</f>
        <v>-3</v>
      </c>
      <c r="R10" s="94" t="s">
        <v>28</v>
      </c>
      <c r="S10" s="95"/>
      <c r="T10" s="82"/>
    </row>
    <row r="11" spans="1:38" ht="16.5" thickBot="1">
      <c r="A11" s="85"/>
      <c r="B11" s="86"/>
      <c r="C11" s="86"/>
      <c r="D11" s="86"/>
      <c r="E11" s="86"/>
      <c r="F11" s="82"/>
      <c r="G11" s="67"/>
      <c r="H11" s="91" t="s">
        <v>29</v>
      </c>
      <c r="I11" s="81" t="s">
        <v>30</v>
      </c>
      <c r="J11" s="328">
        <f>Forside!G25</f>
        <v>2</v>
      </c>
      <c r="K11" s="84" t="s">
        <v>26</v>
      </c>
      <c r="L11" s="81"/>
      <c r="M11" s="82"/>
      <c r="N11" s="67"/>
      <c r="O11" s="96"/>
      <c r="P11" s="97"/>
      <c r="Q11" s="98"/>
      <c r="R11" s="98"/>
      <c r="S11" s="98"/>
      <c r="T11" s="99"/>
    </row>
    <row r="12" spans="1:38" ht="15.5" thickBot="1">
      <c r="A12" s="92"/>
      <c r="B12" s="81"/>
      <c r="C12" s="81"/>
      <c r="D12" s="81"/>
      <c r="E12" s="81"/>
      <c r="F12" s="82"/>
      <c r="G12" s="67"/>
      <c r="H12" s="91" t="s">
        <v>31</v>
      </c>
      <c r="I12" s="78" t="s">
        <v>32</v>
      </c>
      <c r="J12" s="81">
        <f>75-(8.2*J10)-(1.4*(J11*J11))</f>
        <v>44.800000000000004</v>
      </c>
      <c r="K12" s="100" t="s">
        <v>33</v>
      </c>
      <c r="L12" s="81"/>
      <c r="M12" s="82"/>
      <c r="N12" s="67"/>
    </row>
    <row r="13" spans="1:38" ht="23" thickBot="1">
      <c r="A13" s="92"/>
      <c r="B13" s="81"/>
      <c r="C13" s="404"/>
      <c r="D13" s="404"/>
      <c r="E13" s="81"/>
      <c r="F13" s="82"/>
      <c r="H13" s="91" t="s">
        <v>34</v>
      </c>
      <c r="I13" s="101" t="s">
        <v>35</v>
      </c>
      <c r="J13" s="328">
        <f>Forside!G15</f>
        <v>18</v>
      </c>
      <c r="K13" s="81" t="s">
        <v>36</v>
      </c>
      <c r="L13" s="81"/>
      <c r="M13" s="82"/>
      <c r="N13" s="67"/>
      <c r="O13" s="102" t="s">
        <v>37</v>
      </c>
      <c r="P13" s="103" t="s">
        <v>38</v>
      </c>
      <c r="Q13" s="104"/>
      <c r="R13" s="105"/>
      <c r="S13" s="105"/>
      <c r="T13" s="61"/>
    </row>
    <row r="14" spans="1:38" ht="15.75" customHeight="1">
      <c r="A14" s="85"/>
      <c r="B14" s="106"/>
      <c r="C14" s="107"/>
      <c r="D14" s="81"/>
      <c r="E14" s="81"/>
      <c r="F14" s="82"/>
      <c r="H14" s="108"/>
      <c r="I14" s="81"/>
      <c r="J14" s="81"/>
      <c r="K14" s="81"/>
      <c r="L14" s="81"/>
      <c r="M14" s="82"/>
      <c r="N14" s="67"/>
      <c r="O14" s="109" t="s">
        <v>39</v>
      </c>
      <c r="P14" s="73"/>
      <c r="Q14" s="73"/>
      <c r="R14" s="73"/>
      <c r="S14" s="73"/>
      <c r="T14" s="65"/>
    </row>
    <row r="15" spans="1:38" ht="19.5" customHeight="1" thickBot="1">
      <c r="A15" s="91" t="s">
        <v>40</v>
      </c>
      <c r="B15" s="78" t="s">
        <v>41</v>
      </c>
      <c r="C15" s="81">
        <v>1.4</v>
      </c>
      <c r="D15" s="84" t="s">
        <v>42</v>
      </c>
      <c r="E15" s="81"/>
      <c r="F15" s="82"/>
      <c r="H15" s="110"/>
      <c r="I15" s="87" t="s">
        <v>19</v>
      </c>
      <c r="J15" s="111">
        <f>(2*J9)/(J12*J13)</f>
        <v>2.48015873015873E-3</v>
      </c>
      <c r="K15" s="89" t="s">
        <v>20</v>
      </c>
      <c r="L15" s="90"/>
      <c r="M15" s="82"/>
      <c r="N15" s="67"/>
      <c r="O15" s="68"/>
      <c r="P15" s="69"/>
      <c r="Q15" s="63"/>
      <c r="R15" s="70" t="s">
        <v>15</v>
      </c>
      <c r="S15" s="63"/>
      <c r="T15" s="65"/>
    </row>
    <row r="16" spans="1:38" s="113" customFormat="1" ht="15.75" customHeight="1" thickBot="1">
      <c r="A16" s="91" t="s">
        <v>43</v>
      </c>
      <c r="B16" s="78" t="s">
        <v>44</v>
      </c>
      <c r="C16" s="129">
        <v>0.73</v>
      </c>
      <c r="D16" s="81" t="s">
        <v>45</v>
      </c>
      <c r="E16" s="81"/>
      <c r="F16" s="82"/>
      <c r="G16" s="66"/>
      <c r="H16" s="92"/>
      <c r="I16" s="81"/>
      <c r="J16" s="81"/>
      <c r="K16" s="81"/>
      <c r="L16" s="81"/>
      <c r="M16" s="82"/>
      <c r="N16" s="67"/>
      <c r="O16" s="72"/>
      <c r="P16" s="73"/>
      <c r="Q16" s="73"/>
      <c r="R16" s="63"/>
      <c r="S16" s="63"/>
      <c r="T16" s="74"/>
      <c r="U16" s="112"/>
      <c r="V16" s="112"/>
      <c r="W16" s="112"/>
      <c r="X16" s="112"/>
      <c r="Y16" s="112"/>
      <c r="Z16" s="112"/>
      <c r="AA16" s="112"/>
      <c r="AB16" s="112"/>
    </row>
    <row r="17" spans="1:28" ht="18.5" thickBot="1">
      <c r="A17" s="91" t="s">
        <v>46</v>
      </c>
      <c r="B17" s="81" t="s">
        <v>47</v>
      </c>
      <c r="C17" s="129">
        <v>100</v>
      </c>
      <c r="D17" s="81" t="s">
        <v>48</v>
      </c>
      <c r="E17" s="81"/>
      <c r="F17" s="82"/>
      <c r="H17" s="92"/>
      <c r="I17" s="87" t="s">
        <v>27</v>
      </c>
      <c r="J17" s="93">
        <f>((J15*100)*0.6)*($C$18/$C$17)</f>
        <v>3.7202380952380945E-2</v>
      </c>
      <c r="K17" s="94" t="s">
        <v>28</v>
      </c>
      <c r="L17" s="95"/>
      <c r="M17" s="82"/>
      <c r="N17" s="67"/>
      <c r="O17" s="77" t="s">
        <v>49</v>
      </c>
      <c r="P17" s="78" t="s">
        <v>4</v>
      </c>
      <c r="Q17" s="131">
        <v>6</v>
      </c>
      <c r="R17" s="80" t="s">
        <v>50</v>
      </c>
      <c r="S17" s="81"/>
      <c r="T17" s="82"/>
    </row>
    <row r="18" spans="1:28" s="113" customFormat="1" ht="18" customHeight="1" thickBot="1">
      <c r="A18" s="91" t="s">
        <v>51</v>
      </c>
      <c r="B18" s="81" t="s">
        <v>52</v>
      </c>
      <c r="C18" s="129">
        <v>25</v>
      </c>
      <c r="D18" s="81" t="s">
        <v>53</v>
      </c>
      <c r="E18" s="81"/>
      <c r="F18" s="82"/>
      <c r="G18" s="66"/>
      <c r="H18" s="114"/>
      <c r="I18" s="115"/>
      <c r="J18" s="115"/>
      <c r="K18" s="115"/>
      <c r="L18" s="115"/>
      <c r="M18" s="116"/>
      <c r="N18" s="67"/>
      <c r="O18" s="83"/>
      <c r="P18" s="78"/>
      <c r="Q18" s="81"/>
      <c r="R18" s="84"/>
      <c r="S18" s="81"/>
      <c r="T18" s="82"/>
      <c r="U18" s="112"/>
      <c r="V18" s="112"/>
      <c r="W18" s="112"/>
      <c r="X18" s="112"/>
      <c r="Y18" s="112"/>
      <c r="Z18" s="112"/>
      <c r="AA18" s="112"/>
      <c r="AB18" s="112"/>
    </row>
    <row r="19" spans="1:28" ht="19.5" customHeight="1" thickBot="1">
      <c r="A19" s="108" t="s">
        <v>54</v>
      </c>
      <c r="B19" s="81" t="s">
        <v>55</v>
      </c>
      <c r="C19" s="129">
        <v>5.7</v>
      </c>
      <c r="D19" s="84"/>
      <c r="E19" s="84"/>
      <c r="F19" s="82"/>
      <c r="H19" s="49"/>
      <c r="I19" s="49"/>
      <c r="J19" s="49"/>
      <c r="K19" s="49"/>
      <c r="L19" s="49"/>
      <c r="M19" s="49"/>
      <c r="N19" s="67"/>
      <c r="O19" s="83"/>
      <c r="P19" s="87" t="s">
        <v>19</v>
      </c>
      <c r="Q19" s="88">
        <f>-0.1+0.1*Q17</f>
        <v>0.50000000000000011</v>
      </c>
      <c r="R19" s="89" t="s">
        <v>20</v>
      </c>
      <c r="S19" s="90"/>
      <c r="T19" s="82"/>
    </row>
    <row r="20" spans="1:28" s="113" customFormat="1" ht="20.25" customHeight="1" thickBot="1">
      <c r="A20" s="108" t="s">
        <v>56</v>
      </c>
      <c r="B20" s="81" t="s">
        <v>55</v>
      </c>
      <c r="C20" s="129">
        <v>11.45</v>
      </c>
      <c r="D20" s="84"/>
      <c r="E20" s="84"/>
      <c r="F20" s="82"/>
      <c r="G20" s="66"/>
      <c r="H20" s="102" t="s">
        <v>57</v>
      </c>
      <c r="I20" s="117" t="s">
        <v>58</v>
      </c>
      <c r="J20" s="53"/>
      <c r="K20" s="53"/>
      <c r="L20" s="53"/>
      <c r="M20" s="54"/>
      <c r="N20" s="67"/>
      <c r="O20" s="92"/>
      <c r="P20" s="81"/>
      <c r="Q20" s="81"/>
      <c r="R20" s="81"/>
      <c r="S20" s="81"/>
      <c r="T20" s="82"/>
      <c r="U20" s="112"/>
      <c r="V20" s="112"/>
      <c r="W20" s="112"/>
      <c r="X20" s="112"/>
      <c r="Y20" s="112"/>
      <c r="Z20" s="112"/>
      <c r="AA20" s="112"/>
      <c r="AB20" s="112"/>
    </row>
    <row r="21" spans="1:28" ht="18.5" thickBot="1">
      <c r="A21" s="83"/>
      <c r="B21" s="81"/>
      <c r="C21" s="81"/>
      <c r="D21" s="81"/>
      <c r="E21" s="81"/>
      <c r="F21" s="82"/>
      <c r="H21" s="62"/>
      <c r="I21" s="63"/>
      <c r="J21" s="64"/>
      <c r="K21" s="63"/>
      <c r="L21" s="63"/>
      <c r="M21" s="65"/>
      <c r="N21" s="67"/>
      <c r="O21" s="92"/>
      <c r="P21" s="87" t="s">
        <v>27</v>
      </c>
      <c r="Q21" s="93">
        <f>((Q19*100)*0.6)*($C$18/$C$17)</f>
        <v>7.5000000000000018</v>
      </c>
      <c r="R21" s="94" t="s">
        <v>28</v>
      </c>
      <c r="S21" s="95"/>
      <c r="T21" s="82"/>
    </row>
    <row r="22" spans="1:28" s="113" customFormat="1" ht="18" customHeight="1" thickBot="1">
      <c r="A22" s="83"/>
      <c r="B22" s="87" t="s">
        <v>19</v>
      </c>
      <c r="C22" s="111">
        <f>C15*(C19+(C16*C18*10)+(C20*SQRT(C18*10)))/(C18*10)</f>
        <v>2.0677462178499821</v>
      </c>
      <c r="D22" s="89" t="s">
        <v>20</v>
      </c>
      <c r="E22" s="90"/>
      <c r="F22" s="82"/>
      <c r="G22" s="66"/>
      <c r="H22" s="62"/>
      <c r="I22" s="63"/>
      <c r="J22" s="64"/>
      <c r="K22" s="70" t="s">
        <v>15</v>
      </c>
      <c r="L22" s="63"/>
      <c r="M22" s="65"/>
      <c r="N22" s="67"/>
      <c r="O22" s="96"/>
      <c r="P22" s="97"/>
      <c r="Q22" s="98"/>
      <c r="R22" s="98"/>
      <c r="S22" s="98"/>
      <c r="T22" s="99"/>
      <c r="U22" s="112"/>
      <c r="V22" s="112"/>
      <c r="W22" s="112"/>
      <c r="X22" s="112"/>
      <c r="Y22" s="112"/>
      <c r="Z22" s="112"/>
      <c r="AA22" s="112"/>
      <c r="AB22" s="112"/>
    </row>
    <row r="23" spans="1:28" ht="18.899999999999999" customHeight="1" thickBot="1">
      <c r="A23" s="92"/>
      <c r="B23" s="81"/>
      <c r="C23" s="81"/>
      <c r="D23" s="81"/>
      <c r="E23" s="81"/>
      <c r="F23" s="82"/>
      <c r="H23" s="76"/>
      <c r="I23" s="63"/>
      <c r="J23" s="63"/>
      <c r="K23" s="63"/>
      <c r="L23" s="63"/>
      <c r="M23" s="65"/>
      <c r="N23" s="67"/>
      <c r="O23" s="112"/>
      <c r="P23" s="112"/>
      <c r="Q23" s="112"/>
      <c r="R23" s="112"/>
      <c r="S23" s="112"/>
      <c r="T23" s="112"/>
    </row>
    <row r="24" spans="1:28" s="113" customFormat="1" ht="18.899999999999999" customHeight="1" thickBot="1">
      <c r="A24" s="92"/>
      <c r="B24" s="87" t="s">
        <v>27</v>
      </c>
      <c r="C24" s="93">
        <f>((C22*100)*0.6)*($C$18/$C$17)</f>
        <v>31.016193267749728</v>
      </c>
      <c r="D24" s="94" t="s">
        <v>28</v>
      </c>
      <c r="E24" s="95"/>
      <c r="F24" s="82"/>
      <c r="G24" s="118"/>
      <c r="H24" s="76"/>
      <c r="I24" s="63"/>
      <c r="J24" s="63"/>
      <c r="K24" s="63"/>
      <c r="L24" s="63"/>
      <c r="M24" s="65"/>
      <c r="N24" s="119"/>
      <c r="O24" s="56" t="s">
        <v>59</v>
      </c>
      <c r="P24" s="120" t="s">
        <v>60</v>
      </c>
      <c r="Q24" s="104"/>
      <c r="R24" s="105"/>
      <c r="S24" s="105"/>
      <c r="T24" s="61"/>
      <c r="U24" s="112"/>
      <c r="V24" s="112"/>
      <c r="W24" s="112"/>
      <c r="X24" s="112"/>
      <c r="Y24" s="112"/>
      <c r="Z24" s="112"/>
      <c r="AA24" s="112"/>
      <c r="AB24" s="112"/>
    </row>
    <row r="25" spans="1:28" ht="23" thickBot="1">
      <c r="A25" s="96"/>
      <c r="B25" s="98"/>
      <c r="C25" s="98"/>
      <c r="D25" s="98"/>
      <c r="E25" s="98"/>
      <c r="F25" s="121"/>
      <c r="H25" s="76"/>
      <c r="I25" s="63"/>
      <c r="J25" s="63"/>
      <c r="K25" s="63"/>
      <c r="L25" s="63"/>
      <c r="M25" s="65"/>
      <c r="N25" s="67"/>
      <c r="O25" s="68"/>
      <c r="P25" s="69"/>
      <c r="Q25" s="63"/>
      <c r="R25" s="70" t="s">
        <v>15</v>
      </c>
      <c r="S25" s="63"/>
      <c r="T25" s="65"/>
    </row>
    <row r="26" spans="1:28" ht="15.5" thickBot="1">
      <c r="A26" s="122"/>
      <c r="B26" s="123"/>
      <c r="C26" s="123"/>
      <c r="D26" s="123"/>
      <c r="E26" s="123"/>
      <c r="F26" s="123"/>
      <c r="H26" s="91" t="s">
        <v>21</v>
      </c>
      <c r="I26" s="78" t="s">
        <v>22</v>
      </c>
      <c r="J26" s="128"/>
      <c r="K26" s="84" t="s">
        <v>23</v>
      </c>
      <c r="L26" s="84"/>
      <c r="M26" s="82"/>
      <c r="N26" s="67"/>
      <c r="O26" s="72"/>
      <c r="P26" s="73"/>
      <c r="Q26" s="73"/>
      <c r="R26" s="63"/>
      <c r="S26" s="63"/>
      <c r="T26" s="74"/>
    </row>
    <row r="27" spans="1:28" ht="15.5" thickBot="1">
      <c r="A27" s="124"/>
      <c r="B27" s="124"/>
      <c r="C27" s="124"/>
      <c r="D27" s="124"/>
      <c r="E27" s="124"/>
      <c r="F27" s="124"/>
      <c r="H27" s="91" t="s">
        <v>24</v>
      </c>
      <c r="I27" s="81" t="s">
        <v>25</v>
      </c>
      <c r="J27" s="130">
        <v>1</v>
      </c>
      <c r="K27" s="125" t="s">
        <v>61</v>
      </c>
      <c r="L27" s="81"/>
      <c r="M27" s="82"/>
      <c r="N27" s="67"/>
      <c r="O27" s="77" t="s">
        <v>34</v>
      </c>
      <c r="P27" s="78" t="s">
        <v>35</v>
      </c>
      <c r="Q27" s="79">
        <f>J13</f>
        <v>18</v>
      </c>
      <c r="R27" s="80" t="s">
        <v>18</v>
      </c>
      <c r="S27" s="81"/>
      <c r="T27" s="82"/>
    </row>
    <row r="28" spans="1:28" ht="15.5" thickBot="1">
      <c r="A28" s="124"/>
      <c r="B28" s="126"/>
      <c r="C28" s="124"/>
      <c r="D28" s="124"/>
      <c r="E28" s="124"/>
      <c r="F28" s="124"/>
      <c r="H28" s="91" t="s">
        <v>29</v>
      </c>
      <c r="I28" s="81" t="s">
        <v>30</v>
      </c>
      <c r="J28" s="130">
        <v>2</v>
      </c>
      <c r="K28" s="84" t="s">
        <v>61</v>
      </c>
      <c r="L28" s="81"/>
      <c r="M28" s="82"/>
      <c r="N28" s="67"/>
      <c r="O28" s="83"/>
      <c r="P28" s="78"/>
      <c r="Q28" s="81"/>
      <c r="R28" s="84"/>
      <c r="S28" s="81"/>
      <c r="T28" s="82"/>
    </row>
    <row r="29" spans="1:28" s="124" customFormat="1" ht="18">
      <c r="B29" s="127"/>
      <c r="G29" s="66"/>
      <c r="H29" s="91" t="s">
        <v>31</v>
      </c>
      <c r="I29" s="78" t="s">
        <v>32</v>
      </c>
      <c r="J29" s="81">
        <f>75-(8.2*J27)-(1.4*(J28*J28))</f>
        <v>61.199999999999996</v>
      </c>
      <c r="K29" s="100" t="s">
        <v>33</v>
      </c>
      <c r="L29" s="81"/>
      <c r="M29" s="82"/>
      <c r="N29" s="67"/>
      <c r="O29" s="83"/>
      <c r="P29" s="87" t="s">
        <v>19</v>
      </c>
      <c r="Q29" s="88">
        <f>1.5/Q27</f>
        <v>8.3333333333333329E-2</v>
      </c>
      <c r="R29" s="89" t="s">
        <v>20</v>
      </c>
      <c r="S29" s="90"/>
      <c r="T29" s="82"/>
    </row>
    <row r="30" spans="1:28" s="124" customFormat="1" ht="15.5" thickBot="1">
      <c r="G30" s="66"/>
      <c r="H30" s="91" t="s">
        <v>34</v>
      </c>
      <c r="I30" s="81" t="s">
        <v>35</v>
      </c>
      <c r="J30" s="81">
        <f>J13</f>
        <v>18</v>
      </c>
      <c r="K30" s="81" t="s">
        <v>36</v>
      </c>
      <c r="L30" s="81"/>
      <c r="M30" s="82"/>
      <c r="N30" s="67"/>
      <c r="O30" s="92"/>
      <c r="P30" s="81"/>
      <c r="Q30" s="81"/>
      <c r="R30" s="81"/>
      <c r="S30" s="81"/>
      <c r="T30" s="82"/>
    </row>
    <row r="31" spans="1:28" s="124" customFormat="1" ht="18.5" thickBot="1">
      <c r="G31" s="66"/>
      <c r="H31" s="108"/>
      <c r="I31" s="81"/>
      <c r="J31" s="81"/>
      <c r="K31" s="81"/>
      <c r="L31" s="81"/>
      <c r="M31" s="82"/>
      <c r="N31" s="67"/>
      <c r="O31" s="92"/>
      <c r="P31" s="87" t="s">
        <v>27</v>
      </c>
      <c r="Q31" s="93">
        <f>((Q29*100)*0.6)*($C$18/$C$17)</f>
        <v>1.2499999999999998</v>
      </c>
      <c r="R31" s="94" t="s">
        <v>28</v>
      </c>
      <c r="S31" s="95"/>
      <c r="T31" s="82"/>
    </row>
    <row r="32" spans="1:28" s="124" customFormat="1" ht="18.5" thickBot="1">
      <c r="G32" s="66"/>
      <c r="H32" s="110"/>
      <c r="I32" s="87" t="s">
        <v>19</v>
      </c>
      <c r="J32" s="111">
        <f>(2*J26)/(J29*J30)</f>
        <v>0</v>
      </c>
      <c r="K32" s="89" t="s">
        <v>20</v>
      </c>
      <c r="L32" s="90"/>
      <c r="M32" s="82"/>
      <c r="N32" s="67"/>
      <c r="O32" s="96"/>
      <c r="P32" s="97"/>
      <c r="Q32" s="98"/>
      <c r="R32" s="98"/>
      <c r="S32" s="98"/>
      <c r="T32" s="99"/>
    </row>
    <row r="33" spans="8:13" s="124" customFormat="1" ht="13" thickBot="1">
      <c r="H33" s="92"/>
      <c r="I33" s="81"/>
      <c r="J33" s="81"/>
      <c r="K33" s="81"/>
      <c r="L33" s="81"/>
      <c r="M33" s="82"/>
    </row>
    <row r="34" spans="8:13" s="124" customFormat="1" ht="18.5" thickBot="1">
      <c r="H34" s="92"/>
      <c r="I34" s="87" t="s">
        <v>27</v>
      </c>
      <c r="J34" s="93">
        <f>((J32*100)*0.6)*($C$18/$C$17)</f>
        <v>0</v>
      </c>
      <c r="K34" s="94" t="s">
        <v>28</v>
      </c>
      <c r="L34" s="95"/>
      <c r="M34" s="82"/>
    </row>
    <row r="35" spans="8:13" s="124" customFormat="1" ht="15.5" thickBot="1">
      <c r="H35" s="114"/>
      <c r="I35" s="115"/>
      <c r="J35" s="115"/>
      <c r="K35" s="115"/>
      <c r="L35" s="115"/>
      <c r="M35" s="116"/>
    </row>
    <row r="36" spans="8:13" s="124" customFormat="1"/>
    <row r="37" spans="8:13" s="124" customFormat="1"/>
    <row r="38" spans="8:13" s="124" customFormat="1"/>
    <row r="39" spans="8:13" s="124" customFormat="1"/>
    <row r="40" spans="8:13" s="124" customFormat="1"/>
    <row r="41" spans="8:13" s="124" customFormat="1"/>
    <row r="42" spans="8:13" s="124" customFormat="1"/>
    <row r="43" spans="8:13" s="124" customFormat="1"/>
    <row r="44" spans="8:13" s="124" customFormat="1"/>
    <row r="45" spans="8:13" s="124" customFormat="1"/>
    <row r="46" spans="8:13" s="124" customFormat="1"/>
    <row r="47" spans="8:13" s="124" customFormat="1"/>
    <row r="48" spans="8:13" s="124" customFormat="1"/>
    <row r="49" s="124" customFormat="1"/>
    <row r="50" s="124" customFormat="1"/>
    <row r="51" s="124" customFormat="1"/>
    <row r="52" s="124" customFormat="1"/>
    <row r="53" s="124" customFormat="1"/>
    <row r="54" s="124" customFormat="1"/>
    <row r="55" s="124" customFormat="1"/>
    <row r="56" s="124" customFormat="1"/>
    <row r="57" s="124" customFormat="1"/>
    <row r="58" s="124" customFormat="1"/>
    <row r="59" s="124" customFormat="1"/>
    <row r="60" s="124" customFormat="1"/>
    <row r="61" s="124" customFormat="1"/>
    <row r="62" s="124" customFormat="1"/>
    <row r="63" s="124" customFormat="1"/>
    <row r="64" s="124" customFormat="1"/>
    <row r="65" s="124" customFormat="1"/>
    <row r="66" s="124" customFormat="1"/>
    <row r="67" s="124" customFormat="1"/>
    <row r="68" s="124" customFormat="1"/>
    <row r="69" s="124" customFormat="1"/>
    <row r="70" s="124" customFormat="1"/>
    <row r="71" s="124" customFormat="1"/>
    <row r="72" s="124" customFormat="1"/>
    <row r="73" s="124" customFormat="1"/>
    <row r="74" s="124" customFormat="1"/>
    <row r="75" s="124" customFormat="1"/>
    <row r="76" s="124" customFormat="1"/>
    <row r="77" s="124" customFormat="1"/>
    <row r="78" s="124" customFormat="1"/>
    <row r="79" s="124" customFormat="1"/>
    <row r="80" s="124" customFormat="1"/>
    <row r="81" s="124" customFormat="1"/>
    <row r="82" s="124" customFormat="1"/>
    <row r="83" s="124" customFormat="1"/>
    <row r="84" s="124" customFormat="1"/>
    <row r="85" s="124" customFormat="1"/>
    <row r="86" s="124" customFormat="1"/>
    <row r="87" s="124" customFormat="1"/>
    <row r="88" s="124" customFormat="1"/>
    <row r="89" s="124" customFormat="1"/>
    <row r="90" s="124" customFormat="1"/>
    <row r="91" s="124" customFormat="1"/>
    <row r="92" s="124" customFormat="1"/>
    <row r="93" s="124" customFormat="1"/>
    <row r="94" s="124" customFormat="1"/>
    <row r="95" s="124" customFormat="1"/>
    <row r="96" s="124" customFormat="1"/>
    <row r="97" s="124" customFormat="1"/>
    <row r="98" s="124" customFormat="1"/>
    <row r="99" s="124" customFormat="1"/>
    <row r="100" s="124" customFormat="1"/>
    <row r="101" s="124" customFormat="1"/>
    <row r="102" s="124" customFormat="1"/>
    <row r="103" s="124" customFormat="1"/>
    <row r="104" s="124" customFormat="1"/>
    <row r="105" s="49" customFormat="1"/>
    <row r="106" s="49" customFormat="1"/>
    <row r="107" s="49" customFormat="1"/>
    <row r="108" s="49" customFormat="1"/>
    <row r="109" s="49" customFormat="1"/>
    <row r="110" s="49" customFormat="1"/>
    <row r="111" s="49" customFormat="1"/>
    <row r="112" s="49" customFormat="1"/>
    <row r="113" s="49" customFormat="1"/>
    <row r="114" s="49" customFormat="1"/>
    <row r="115" s="49" customFormat="1"/>
    <row r="116" s="49" customFormat="1"/>
    <row r="117" s="49" customFormat="1"/>
    <row r="118" s="49" customFormat="1"/>
    <row r="119" s="49" customFormat="1"/>
    <row r="120" s="49" customFormat="1"/>
    <row r="121" s="49" customFormat="1"/>
    <row r="122" s="49" customFormat="1"/>
    <row r="123" s="49" customFormat="1"/>
  </sheetData>
  <mergeCells count="2">
    <mergeCell ref="I3:M3"/>
    <mergeCell ref="C13:D13"/>
  </mergeCells>
  <dataValidations count="2">
    <dataValidation type="list" allowBlank="1" showInputMessage="1" showErrorMessage="1" sqref="C13" xr:uid="{FD6BD184-88B0-416A-9DE1-9EFE6C270C97}">
      <formula1>#REF!</formula1>
    </dataValidation>
    <dataValidation type="list" allowBlank="1" showInputMessage="1" showErrorMessage="1" sqref="J27:J28 C16 C19:C20" xr:uid="{98814860-00D5-4F3B-8B08-7A16D479721A}">
      <formula1>#REF!</formula1>
    </dataValidation>
  </dataValidations>
  <hyperlinks>
    <hyperlink ref="K27" location="Hjelpetabeller!A1" display=" klasse fra tabell" xr:uid="{0E532370-FFDB-407E-8EF8-EE7F881F528C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1646-7FD1-42BE-90F3-ACA17396D7FE}">
  <dimension ref="A1:AL123"/>
  <sheetViews>
    <sheetView topLeftCell="A3" workbookViewId="0">
      <selection activeCell="N26" sqref="N26"/>
    </sheetView>
  </sheetViews>
  <sheetFormatPr baseColWidth="10" defaultRowHeight="12.5"/>
  <cols>
    <col min="1" max="1" width="7" customWidth="1"/>
    <col min="2" max="2" width="49.6328125" customWidth="1"/>
    <col min="3" max="3" width="7.6328125" customWidth="1"/>
    <col min="5" max="5" width="10.6328125" customWidth="1"/>
    <col min="6" max="6" width="2.36328125" customWidth="1"/>
    <col min="7" max="7" width="2.36328125" style="66" customWidth="1"/>
    <col min="8" max="8" width="7" customWidth="1"/>
    <col min="9" max="9" width="34.08984375" customWidth="1"/>
    <col min="10" max="10" width="8.90625" customWidth="1"/>
    <col min="13" max="13" width="2.36328125" customWidth="1"/>
    <col min="14" max="14" width="2.6328125" style="66" customWidth="1"/>
    <col min="15" max="15" width="7" style="49" customWidth="1"/>
    <col min="16" max="16" width="34.08984375" style="49" customWidth="1"/>
    <col min="17" max="17" width="7.36328125" style="49" customWidth="1"/>
    <col min="18" max="19" width="11.453125" style="49"/>
    <col min="20" max="20" width="2.6328125" style="49" customWidth="1"/>
    <col min="21" max="28" width="11.453125" style="49"/>
  </cols>
  <sheetData>
    <row r="1" spans="1:38" s="49" customFormat="1" ht="42" customHeight="1">
      <c r="A1" s="48" t="s">
        <v>8</v>
      </c>
      <c r="AL1" s="50"/>
    </row>
    <row r="2" spans="1:38" s="49" customFormat="1" ht="30" customHeight="1" thickBot="1"/>
    <row r="3" spans="1:38" ht="46.25" customHeight="1">
      <c r="A3" s="51" t="s">
        <v>9</v>
      </c>
      <c r="B3" s="52" t="s">
        <v>10</v>
      </c>
      <c r="C3" s="53"/>
      <c r="D3" s="53"/>
      <c r="E3" s="53"/>
      <c r="F3" s="54"/>
      <c r="G3" s="55"/>
      <c r="H3" s="56" t="s">
        <v>11</v>
      </c>
      <c r="I3" s="402" t="s">
        <v>12</v>
      </c>
      <c r="J3" s="402"/>
      <c r="K3" s="402"/>
      <c r="L3" s="402"/>
      <c r="M3" s="403"/>
      <c r="N3" s="57"/>
      <c r="O3" s="51" t="s">
        <v>13</v>
      </c>
      <c r="P3" s="58" t="s">
        <v>14</v>
      </c>
      <c r="Q3" s="59"/>
      <c r="R3" s="60"/>
      <c r="S3" s="60"/>
      <c r="T3" s="61"/>
    </row>
    <row r="4" spans="1:38" ht="22.5">
      <c r="A4" s="62"/>
      <c r="B4" s="63"/>
      <c r="C4" s="64"/>
      <c r="D4" s="63"/>
      <c r="E4" s="63"/>
      <c r="F4" s="65"/>
      <c r="H4" s="62"/>
      <c r="I4" s="63"/>
      <c r="J4" s="64"/>
      <c r="K4" s="63"/>
      <c r="L4" s="63"/>
      <c r="M4" s="65"/>
      <c r="N4" s="67"/>
      <c r="O4" s="68"/>
      <c r="P4" s="69"/>
      <c r="Q4" s="63"/>
      <c r="R4" s="70" t="s">
        <v>15</v>
      </c>
      <c r="S4" s="63"/>
      <c r="T4" s="65"/>
    </row>
    <row r="5" spans="1:38" ht="20">
      <c r="A5" s="62"/>
      <c r="B5" s="64"/>
      <c r="C5" s="64"/>
      <c r="D5" s="70" t="s">
        <v>15</v>
      </c>
      <c r="E5" s="71"/>
      <c r="F5" s="65"/>
      <c r="H5" s="62"/>
      <c r="I5" s="63"/>
      <c r="J5" s="64"/>
      <c r="K5" s="70" t="s">
        <v>15</v>
      </c>
      <c r="L5" s="63"/>
      <c r="M5" s="65"/>
      <c r="N5" s="67"/>
      <c r="O5" s="72"/>
      <c r="P5" s="73"/>
      <c r="Q5" s="73"/>
      <c r="R5" s="63"/>
      <c r="S5" s="63"/>
      <c r="T5" s="74"/>
    </row>
    <row r="6" spans="1:38" ht="16">
      <c r="A6" s="62"/>
      <c r="B6" s="75"/>
      <c r="C6" s="64"/>
      <c r="D6" s="63"/>
      <c r="E6" s="63"/>
      <c r="F6" s="65"/>
      <c r="H6" s="76"/>
      <c r="I6" s="63"/>
      <c r="J6" s="63"/>
      <c r="K6" s="63"/>
      <c r="L6" s="63"/>
      <c r="M6" s="65"/>
      <c r="N6" s="67"/>
      <c r="O6" s="77" t="s">
        <v>16</v>
      </c>
      <c r="P6" s="78" t="s">
        <v>17</v>
      </c>
      <c r="Q6" s="79">
        <f>C18/C17</f>
        <v>0.25</v>
      </c>
      <c r="R6" s="80" t="s">
        <v>18</v>
      </c>
      <c r="S6" s="81"/>
      <c r="T6" s="82"/>
    </row>
    <row r="7" spans="1:38" ht="16">
      <c r="A7" s="62"/>
      <c r="B7" s="71"/>
      <c r="C7" s="71"/>
      <c r="D7" s="71"/>
      <c r="E7" s="71"/>
      <c r="F7" s="65"/>
      <c r="H7" s="76"/>
      <c r="I7" s="63"/>
      <c r="J7" s="63"/>
      <c r="K7" s="63"/>
      <c r="L7" s="63"/>
      <c r="M7" s="65"/>
      <c r="N7" s="67"/>
      <c r="O7" s="83"/>
      <c r="P7" s="78"/>
      <c r="Q7" s="81"/>
      <c r="R7" s="84"/>
      <c r="S7" s="81"/>
      <c r="T7" s="82"/>
    </row>
    <row r="8" spans="1:38" ht="18.5" thickBot="1">
      <c r="A8" s="85"/>
      <c r="B8" s="86"/>
      <c r="C8" s="86"/>
      <c r="D8" s="86"/>
      <c r="E8" s="86"/>
      <c r="F8" s="82"/>
      <c r="H8" s="76"/>
      <c r="I8" s="63"/>
      <c r="J8" s="63"/>
      <c r="K8" s="63"/>
      <c r="L8" s="63"/>
      <c r="M8" s="65"/>
      <c r="N8" s="67"/>
      <c r="O8" s="83"/>
      <c r="P8" s="87" t="s">
        <v>19</v>
      </c>
      <c r="Q8" s="88">
        <f>IF(Q6&lt;0.5,0.05-Q6,0.05-0.5)</f>
        <v>-0.2</v>
      </c>
      <c r="R8" s="89" t="s">
        <v>20</v>
      </c>
      <c r="S8" s="90"/>
      <c r="T8" s="82"/>
    </row>
    <row r="9" spans="1:38" ht="16.5" thickBot="1">
      <c r="A9" s="85"/>
      <c r="B9" s="86"/>
      <c r="C9" s="86"/>
      <c r="D9" s="86"/>
      <c r="E9" s="86"/>
      <c r="F9" s="82"/>
      <c r="H9" s="91" t="s">
        <v>21</v>
      </c>
      <c r="I9" s="78" t="s">
        <v>22</v>
      </c>
      <c r="J9" s="328">
        <f>Forside!G21+1</f>
        <v>1201</v>
      </c>
      <c r="K9" s="84" t="s">
        <v>23</v>
      </c>
      <c r="L9" s="84"/>
      <c r="M9" s="82"/>
      <c r="N9" s="67"/>
      <c r="O9" s="92"/>
      <c r="P9" s="81"/>
      <c r="Q9" s="81"/>
      <c r="R9" s="81"/>
      <c r="S9" s="81"/>
      <c r="T9" s="82"/>
    </row>
    <row r="10" spans="1:38" ht="18.5" thickBot="1">
      <c r="A10" s="85"/>
      <c r="B10" s="86"/>
      <c r="C10" s="86"/>
      <c r="D10" s="86"/>
      <c r="E10" s="86"/>
      <c r="F10" s="82"/>
      <c r="G10" s="67"/>
      <c r="H10" s="91" t="s">
        <v>24</v>
      </c>
      <c r="I10" s="81" t="s">
        <v>25</v>
      </c>
      <c r="J10" s="328">
        <f>Forside!G23</f>
        <v>3</v>
      </c>
      <c r="K10" s="84" t="s">
        <v>26</v>
      </c>
      <c r="L10" s="81"/>
      <c r="M10" s="82"/>
      <c r="N10" s="67"/>
      <c r="O10" s="92"/>
      <c r="P10" s="87" t="s">
        <v>27</v>
      </c>
      <c r="Q10" s="93">
        <f>((Q8*100)*0.6)*($C$18/$C$17)</f>
        <v>-3</v>
      </c>
      <c r="R10" s="94" t="s">
        <v>28</v>
      </c>
      <c r="S10" s="95"/>
      <c r="T10" s="82"/>
    </row>
    <row r="11" spans="1:38" ht="16.5" thickBot="1">
      <c r="A11" s="85"/>
      <c r="B11" s="86"/>
      <c r="C11" s="86"/>
      <c r="D11" s="86"/>
      <c r="E11" s="86"/>
      <c r="F11" s="82"/>
      <c r="G11" s="67"/>
      <c r="H11" s="91" t="s">
        <v>29</v>
      </c>
      <c r="I11" s="81" t="s">
        <v>30</v>
      </c>
      <c r="J11" s="328">
        <f>Forside!G25</f>
        <v>2</v>
      </c>
      <c r="K11" s="84" t="s">
        <v>26</v>
      </c>
      <c r="L11" s="81"/>
      <c r="M11" s="82"/>
      <c r="N11" s="67"/>
      <c r="O11" s="96"/>
      <c r="P11" s="97"/>
      <c r="Q11" s="98"/>
      <c r="R11" s="98"/>
      <c r="S11" s="98"/>
      <c r="T11" s="99"/>
    </row>
    <row r="12" spans="1:38" ht="15.5" thickBot="1">
      <c r="A12" s="92"/>
      <c r="B12" s="81"/>
      <c r="C12" s="81"/>
      <c r="D12" s="81"/>
      <c r="E12" s="81"/>
      <c r="F12" s="82"/>
      <c r="G12" s="67"/>
      <c r="H12" s="91" t="s">
        <v>31</v>
      </c>
      <c r="I12" s="78" t="s">
        <v>32</v>
      </c>
      <c r="J12" s="81">
        <f>75-(8.2*J10)-(1.4*(J11*J11))</f>
        <v>44.800000000000004</v>
      </c>
      <c r="K12" s="100" t="s">
        <v>33</v>
      </c>
      <c r="L12" s="81"/>
      <c r="M12" s="82"/>
      <c r="N12" s="67"/>
    </row>
    <row r="13" spans="1:38" ht="23" thickBot="1">
      <c r="A13" s="92"/>
      <c r="B13" s="81"/>
      <c r="C13" s="404"/>
      <c r="D13" s="404"/>
      <c r="E13" s="81"/>
      <c r="F13" s="82"/>
      <c r="H13" s="91" t="s">
        <v>34</v>
      </c>
      <c r="I13" s="101" t="s">
        <v>35</v>
      </c>
      <c r="J13" s="328">
        <f>Forside!G15</f>
        <v>18</v>
      </c>
      <c r="K13" s="81" t="s">
        <v>36</v>
      </c>
      <c r="L13" s="81"/>
      <c r="M13" s="82"/>
      <c r="N13" s="67"/>
      <c r="O13" s="102" t="s">
        <v>37</v>
      </c>
      <c r="P13" s="103" t="s">
        <v>38</v>
      </c>
      <c r="Q13" s="104"/>
      <c r="R13" s="105"/>
      <c r="S13" s="105"/>
      <c r="T13" s="61"/>
    </row>
    <row r="14" spans="1:38" ht="15.75" customHeight="1">
      <c r="A14" s="85"/>
      <c r="B14" s="106"/>
      <c r="C14" s="107"/>
      <c r="D14" s="81"/>
      <c r="E14" s="81"/>
      <c r="F14" s="82"/>
      <c r="H14" s="108"/>
      <c r="I14" s="81"/>
      <c r="J14" s="81"/>
      <c r="K14" s="81"/>
      <c r="L14" s="81"/>
      <c r="M14" s="82"/>
      <c r="N14" s="67"/>
      <c r="O14" s="109" t="s">
        <v>39</v>
      </c>
      <c r="P14" s="73"/>
      <c r="Q14" s="73"/>
      <c r="R14" s="73"/>
      <c r="S14" s="73"/>
      <c r="T14" s="65"/>
    </row>
    <row r="15" spans="1:38" ht="19.5" customHeight="1" thickBot="1">
      <c r="A15" s="91" t="s">
        <v>40</v>
      </c>
      <c r="B15" s="78" t="s">
        <v>41</v>
      </c>
      <c r="C15" s="81">
        <v>1.4</v>
      </c>
      <c r="D15" s="84" t="s">
        <v>42</v>
      </c>
      <c r="E15" s="81"/>
      <c r="F15" s="82"/>
      <c r="H15" s="110"/>
      <c r="I15" s="87" t="s">
        <v>19</v>
      </c>
      <c r="J15" s="111">
        <f>(2*J9)/(J12*J13)</f>
        <v>2.9786706349206344</v>
      </c>
      <c r="K15" s="89" t="s">
        <v>20</v>
      </c>
      <c r="L15" s="90"/>
      <c r="M15" s="82"/>
      <c r="N15" s="67"/>
      <c r="O15" s="68"/>
      <c r="P15" s="69"/>
      <c r="Q15" s="63"/>
      <c r="R15" s="70" t="s">
        <v>15</v>
      </c>
      <c r="S15" s="63"/>
      <c r="T15" s="65"/>
    </row>
    <row r="16" spans="1:38" s="113" customFormat="1" ht="15.75" customHeight="1" thickBot="1">
      <c r="A16" s="91" t="s">
        <v>43</v>
      </c>
      <c r="B16" s="78" t="s">
        <v>44</v>
      </c>
      <c r="C16" s="129">
        <v>0.73</v>
      </c>
      <c r="D16" s="81" t="s">
        <v>45</v>
      </c>
      <c r="E16" s="81"/>
      <c r="F16" s="82"/>
      <c r="G16" s="66"/>
      <c r="H16" s="92"/>
      <c r="I16" s="81"/>
      <c r="J16" s="81"/>
      <c r="K16" s="81"/>
      <c r="L16" s="81"/>
      <c r="M16" s="82"/>
      <c r="N16" s="67"/>
      <c r="O16" s="72"/>
      <c r="P16" s="73"/>
      <c r="Q16" s="73"/>
      <c r="R16" s="63"/>
      <c r="S16" s="63"/>
      <c r="T16" s="74"/>
      <c r="U16" s="112"/>
      <c r="V16" s="112"/>
      <c r="W16" s="112"/>
      <c r="X16" s="112"/>
      <c r="Y16" s="112"/>
      <c r="Z16" s="112"/>
      <c r="AA16" s="112"/>
      <c r="AB16" s="112"/>
    </row>
    <row r="17" spans="1:28" ht="18.5" thickBot="1">
      <c r="A17" s="91" t="s">
        <v>46</v>
      </c>
      <c r="B17" s="81" t="s">
        <v>47</v>
      </c>
      <c r="C17" s="129">
        <v>100</v>
      </c>
      <c r="D17" s="81" t="s">
        <v>48</v>
      </c>
      <c r="E17" s="81"/>
      <c r="F17" s="82"/>
      <c r="H17" s="92"/>
      <c r="I17" s="87" t="s">
        <v>27</v>
      </c>
      <c r="J17" s="93">
        <f>((J15*100)*0.6)*($C$18/$C$17)</f>
        <v>44.680059523809511</v>
      </c>
      <c r="K17" s="94" t="s">
        <v>28</v>
      </c>
      <c r="L17" s="95"/>
      <c r="M17" s="82"/>
      <c r="N17" s="67"/>
      <c r="O17" s="77" t="s">
        <v>49</v>
      </c>
      <c r="P17" s="78" t="s">
        <v>4</v>
      </c>
      <c r="Q17" s="131">
        <v>6</v>
      </c>
      <c r="R17" s="80" t="s">
        <v>50</v>
      </c>
      <c r="S17" s="81"/>
      <c r="T17" s="82"/>
    </row>
    <row r="18" spans="1:28" s="113" customFormat="1" ht="18" customHeight="1" thickBot="1">
      <c r="A18" s="91" t="s">
        <v>51</v>
      </c>
      <c r="B18" s="81" t="s">
        <v>52</v>
      </c>
      <c r="C18" s="129">
        <v>25</v>
      </c>
      <c r="D18" s="81" t="s">
        <v>53</v>
      </c>
      <c r="E18" s="81"/>
      <c r="F18" s="82"/>
      <c r="G18" s="66"/>
      <c r="H18" s="114"/>
      <c r="I18" s="115"/>
      <c r="J18" s="115"/>
      <c r="K18" s="115"/>
      <c r="L18" s="115"/>
      <c r="M18" s="116"/>
      <c r="N18" s="67"/>
      <c r="O18" s="83"/>
      <c r="P18" s="78"/>
      <c r="Q18" s="81"/>
      <c r="R18" s="84"/>
      <c r="S18" s="81"/>
      <c r="T18" s="82"/>
      <c r="U18" s="112"/>
      <c r="V18" s="112"/>
      <c r="W18" s="112"/>
      <c r="X18" s="112"/>
      <c r="Y18" s="112"/>
      <c r="Z18" s="112"/>
      <c r="AA18" s="112"/>
      <c r="AB18" s="112"/>
    </row>
    <row r="19" spans="1:28" ht="19.5" customHeight="1" thickBot="1">
      <c r="A19" s="108" t="s">
        <v>54</v>
      </c>
      <c r="B19" s="81" t="s">
        <v>55</v>
      </c>
      <c r="C19" s="129">
        <v>5.7</v>
      </c>
      <c r="D19" s="84"/>
      <c r="E19" s="84"/>
      <c r="F19" s="82"/>
      <c r="H19" s="49"/>
      <c r="I19" s="49"/>
      <c r="J19" s="49"/>
      <c r="K19" s="49"/>
      <c r="L19" s="49"/>
      <c r="M19" s="49"/>
      <c r="N19" s="67"/>
      <c r="O19" s="83"/>
      <c r="P19" s="87" t="s">
        <v>19</v>
      </c>
      <c r="Q19" s="88">
        <f>-0.1+0.1*Q17</f>
        <v>0.50000000000000011</v>
      </c>
      <c r="R19" s="89" t="s">
        <v>20</v>
      </c>
      <c r="S19" s="90"/>
      <c r="T19" s="82"/>
    </row>
    <row r="20" spans="1:28" s="113" customFormat="1" ht="20.25" customHeight="1" thickBot="1">
      <c r="A20" s="108" t="s">
        <v>56</v>
      </c>
      <c r="B20" s="81" t="s">
        <v>55</v>
      </c>
      <c r="C20" s="129">
        <v>11.45</v>
      </c>
      <c r="D20" s="84"/>
      <c r="E20" s="84"/>
      <c r="F20" s="82"/>
      <c r="G20" s="66"/>
      <c r="H20" s="102"/>
      <c r="I20" s="117"/>
      <c r="J20" s="53"/>
      <c r="K20" s="53"/>
      <c r="L20" s="53"/>
      <c r="M20" s="54"/>
      <c r="N20" s="67"/>
      <c r="O20" s="92"/>
      <c r="P20" s="81"/>
      <c r="Q20" s="81"/>
      <c r="R20" s="81"/>
      <c r="S20" s="81"/>
      <c r="T20" s="82"/>
      <c r="U20" s="112"/>
      <c r="V20" s="112"/>
      <c r="W20" s="112"/>
      <c r="X20" s="112"/>
      <c r="Y20" s="112"/>
      <c r="Z20" s="112"/>
      <c r="AA20" s="112"/>
      <c r="AB20" s="112"/>
    </row>
    <row r="21" spans="1:28" ht="18.5" thickBot="1">
      <c r="A21" s="83"/>
      <c r="B21" s="81"/>
      <c r="C21" s="81"/>
      <c r="D21" s="81"/>
      <c r="E21" s="81"/>
      <c r="F21" s="82"/>
      <c r="H21" s="62"/>
      <c r="I21" s="63"/>
      <c r="J21" s="64"/>
      <c r="K21" s="63"/>
      <c r="L21" s="63"/>
      <c r="M21" s="65"/>
      <c r="N21" s="67"/>
      <c r="O21" s="92"/>
      <c r="P21" s="87" t="s">
        <v>27</v>
      </c>
      <c r="Q21" s="93">
        <f>((Q19*100)*0.6)*($C$18/$C$17)</f>
        <v>7.5000000000000018</v>
      </c>
      <c r="R21" s="94" t="s">
        <v>28</v>
      </c>
      <c r="S21" s="95"/>
      <c r="T21" s="82"/>
    </row>
    <row r="22" spans="1:28" s="113" customFormat="1" ht="18" customHeight="1" thickBot="1">
      <c r="A22" s="83"/>
      <c r="B22" s="87" t="s">
        <v>19</v>
      </c>
      <c r="C22" s="111">
        <f>C15*(C19+(C16*C18*10)+(C20*SQRT(C18*10)))/(C18*10)</f>
        <v>2.0677462178499821</v>
      </c>
      <c r="D22" s="89" t="s">
        <v>20</v>
      </c>
      <c r="E22" s="90"/>
      <c r="F22" s="82"/>
      <c r="G22" s="66"/>
      <c r="H22" s="62"/>
      <c r="I22" s="63"/>
      <c r="J22" s="64"/>
      <c r="K22" s="70"/>
      <c r="L22" s="63"/>
      <c r="M22" s="65"/>
      <c r="N22" s="67"/>
      <c r="O22" s="96"/>
      <c r="P22" s="97"/>
      <c r="Q22" s="98"/>
      <c r="R22" s="98"/>
      <c r="S22" s="98"/>
      <c r="T22" s="99"/>
      <c r="U22" s="112"/>
      <c r="V22" s="112"/>
      <c r="W22" s="112"/>
      <c r="X22" s="112"/>
      <c r="Y22" s="112"/>
      <c r="Z22" s="112"/>
      <c r="AA22" s="112"/>
      <c r="AB22" s="112"/>
    </row>
    <row r="23" spans="1:28" ht="18.899999999999999" customHeight="1" thickBot="1">
      <c r="A23" s="92"/>
      <c r="B23" s="81"/>
      <c r="C23" s="81"/>
      <c r="D23" s="81"/>
      <c r="E23" s="81"/>
      <c r="F23" s="82"/>
      <c r="H23" s="76"/>
      <c r="I23" s="63"/>
      <c r="J23" s="63"/>
      <c r="K23" s="63"/>
      <c r="L23" s="63"/>
      <c r="M23" s="65"/>
      <c r="N23" s="67"/>
      <c r="O23" s="112"/>
      <c r="P23" s="112"/>
      <c r="Q23" s="112"/>
      <c r="R23" s="112"/>
      <c r="S23" s="112"/>
      <c r="T23" s="112"/>
    </row>
    <row r="24" spans="1:28" s="113" customFormat="1" ht="18.899999999999999" customHeight="1" thickBot="1">
      <c r="A24" s="92"/>
      <c r="B24" s="87" t="s">
        <v>27</v>
      </c>
      <c r="C24" s="93">
        <f>((C22*100)*0.6)*($C$18/$C$17)</f>
        <v>31.016193267749728</v>
      </c>
      <c r="D24" s="94" t="s">
        <v>28</v>
      </c>
      <c r="E24" s="95"/>
      <c r="F24" s="82"/>
      <c r="G24" s="118"/>
      <c r="H24" s="76"/>
      <c r="I24" s="63"/>
      <c r="J24" s="63"/>
      <c r="K24" s="63"/>
      <c r="L24" s="63"/>
      <c r="M24" s="65"/>
      <c r="N24" s="119"/>
      <c r="O24" s="56" t="s">
        <v>59</v>
      </c>
      <c r="P24" s="120" t="s">
        <v>60</v>
      </c>
      <c r="Q24" s="104"/>
      <c r="R24" s="105"/>
      <c r="S24" s="105"/>
      <c r="T24" s="61"/>
      <c r="U24" s="112"/>
      <c r="V24" s="112"/>
      <c r="W24" s="112"/>
      <c r="X24" s="112"/>
      <c r="Y24" s="112"/>
      <c r="Z24" s="112"/>
      <c r="AA24" s="112"/>
      <c r="AB24" s="112"/>
    </row>
    <row r="25" spans="1:28" ht="23" thickBot="1">
      <c r="A25" s="96"/>
      <c r="B25" s="98"/>
      <c r="C25" s="98"/>
      <c r="D25" s="98"/>
      <c r="E25" s="98"/>
      <c r="F25" s="121"/>
      <c r="H25" s="76"/>
      <c r="I25" s="63"/>
      <c r="J25" s="63"/>
      <c r="K25" s="63"/>
      <c r="L25" s="63"/>
      <c r="M25" s="65"/>
      <c r="N25" s="67"/>
      <c r="O25" s="68"/>
      <c r="P25" s="69"/>
      <c r="Q25" s="63"/>
      <c r="R25" s="70" t="s">
        <v>15</v>
      </c>
      <c r="S25" s="63"/>
      <c r="T25" s="65"/>
    </row>
    <row r="26" spans="1:28" ht="15.5" thickBot="1">
      <c r="A26" s="122"/>
      <c r="B26" s="123"/>
      <c r="C26" s="123"/>
      <c r="D26" s="123"/>
      <c r="E26" s="123"/>
      <c r="F26" s="123"/>
      <c r="H26" s="91"/>
      <c r="I26" s="78"/>
      <c r="J26" s="128"/>
      <c r="K26" s="84"/>
      <c r="L26" s="84"/>
      <c r="M26" s="82"/>
      <c r="N26" s="67"/>
      <c r="O26" s="72"/>
      <c r="P26" s="73"/>
      <c r="Q26" s="73"/>
      <c r="R26" s="63"/>
      <c r="S26" s="63"/>
      <c r="T26" s="74"/>
    </row>
    <row r="27" spans="1:28" ht="15.5" thickBot="1">
      <c r="A27" s="124"/>
      <c r="B27" s="124"/>
      <c r="C27" s="124"/>
      <c r="D27" s="124"/>
      <c r="E27" s="124"/>
      <c r="F27" s="124"/>
      <c r="H27" s="91"/>
      <c r="I27" s="81"/>
      <c r="J27" s="130"/>
      <c r="K27" s="125"/>
      <c r="L27" s="81"/>
      <c r="M27" s="82"/>
      <c r="N27" s="67"/>
      <c r="O27" s="77" t="s">
        <v>34</v>
      </c>
      <c r="P27" s="78" t="s">
        <v>35</v>
      </c>
      <c r="Q27" s="79">
        <f>J13</f>
        <v>18</v>
      </c>
      <c r="R27" s="80" t="s">
        <v>197</v>
      </c>
      <c r="S27" s="81"/>
      <c r="T27" s="82"/>
    </row>
    <row r="28" spans="1:28" ht="15.5" thickBot="1">
      <c r="A28" s="124"/>
      <c r="B28" s="126"/>
      <c r="C28" s="124"/>
      <c r="D28" s="124"/>
      <c r="E28" s="124"/>
      <c r="F28" s="124"/>
      <c r="H28" s="91"/>
      <c r="I28" s="81"/>
      <c r="J28" s="130"/>
      <c r="K28" s="84"/>
      <c r="L28" s="81"/>
      <c r="M28" s="82"/>
      <c r="N28" s="67"/>
      <c r="O28" s="83"/>
      <c r="P28" s="78"/>
      <c r="Q28" s="81"/>
      <c r="R28" s="84"/>
      <c r="S28" s="81"/>
      <c r="T28" s="82"/>
    </row>
    <row r="29" spans="1:28" s="124" customFormat="1" ht="18">
      <c r="B29" s="127"/>
      <c r="G29" s="66"/>
      <c r="H29" s="91"/>
      <c r="I29" s="78"/>
      <c r="J29" s="81"/>
      <c r="K29" s="100"/>
      <c r="L29" s="81"/>
      <c r="M29" s="82"/>
      <c r="N29" s="67"/>
      <c r="O29" s="83"/>
      <c r="P29" s="87" t="s">
        <v>19</v>
      </c>
      <c r="Q29" s="88">
        <f>1.5/Q27</f>
        <v>8.3333333333333329E-2</v>
      </c>
      <c r="R29" s="89" t="s">
        <v>20</v>
      </c>
      <c r="S29" s="90"/>
      <c r="T29" s="82"/>
    </row>
    <row r="30" spans="1:28" s="124" customFormat="1" ht="15.5" thickBot="1">
      <c r="G30" s="66"/>
      <c r="H30" s="91"/>
      <c r="I30" s="81"/>
      <c r="J30" s="81"/>
      <c r="K30" s="81"/>
      <c r="L30" s="81"/>
      <c r="M30" s="82"/>
      <c r="N30" s="67"/>
      <c r="O30" s="92"/>
      <c r="P30" s="81"/>
      <c r="Q30" s="81"/>
      <c r="R30" s="81"/>
      <c r="S30" s="81"/>
      <c r="T30" s="82"/>
    </row>
    <row r="31" spans="1:28" s="124" customFormat="1" ht="18.5" thickBot="1">
      <c r="G31" s="66"/>
      <c r="H31" s="108"/>
      <c r="I31" s="81"/>
      <c r="J31" s="81"/>
      <c r="K31" s="81"/>
      <c r="L31" s="81"/>
      <c r="M31" s="82"/>
      <c r="N31" s="67"/>
      <c r="O31" s="92"/>
      <c r="P31" s="87" t="s">
        <v>27</v>
      </c>
      <c r="Q31" s="93">
        <f>((Q29*100)*0.6)*($C$18/$C$17)</f>
        <v>1.2499999999999998</v>
      </c>
      <c r="R31" s="94" t="s">
        <v>28</v>
      </c>
      <c r="S31" s="95"/>
      <c r="T31" s="82"/>
    </row>
    <row r="32" spans="1:28" s="124" customFormat="1" ht="16.5" thickBot="1">
      <c r="G32" s="66"/>
      <c r="H32" s="110"/>
      <c r="I32" s="87"/>
      <c r="J32" s="111"/>
      <c r="K32" s="89"/>
      <c r="L32" s="90"/>
      <c r="M32" s="82"/>
      <c r="N32" s="67"/>
      <c r="O32" s="96"/>
      <c r="P32" s="97"/>
      <c r="Q32" s="98"/>
      <c r="R32" s="98"/>
      <c r="S32" s="98"/>
      <c r="T32" s="99"/>
    </row>
    <row r="33" spans="8:13" s="124" customFormat="1" ht="13" thickBot="1">
      <c r="H33" s="92"/>
      <c r="I33" s="81"/>
      <c r="J33" s="81"/>
      <c r="K33" s="81"/>
      <c r="L33" s="81"/>
      <c r="M33" s="82"/>
    </row>
    <row r="34" spans="8:13" s="124" customFormat="1" ht="16.5" thickBot="1">
      <c r="H34" s="92"/>
      <c r="I34" s="87"/>
      <c r="J34" s="93"/>
      <c r="K34" s="94"/>
      <c r="L34" s="95"/>
      <c r="M34" s="82"/>
    </row>
    <row r="35" spans="8:13" s="124" customFormat="1" ht="15.5" thickBot="1">
      <c r="H35" s="114"/>
      <c r="I35" s="115"/>
      <c r="J35" s="115"/>
      <c r="K35" s="115"/>
      <c r="L35" s="115"/>
      <c r="M35" s="116"/>
    </row>
    <row r="36" spans="8:13" s="124" customFormat="1"/>
    <row r="37" spans="8:13" s="124" customFormat="1"/>
    <row r="38" spans="8:13" s="124" customFormat="1"/>
    <row r="39" spans="8:13" s="124" customFormat="1"/>
    <row r="40" spans="8:13" s="124" customFormat="1"/>
    <row r="41" spans="8:13" s="124" customFormat="1"/>
    <row r="42" spans="8:13" s="124" customFormat="1"/>
    <row r="43" spans="8:13" s="124" customFormat="1"/>
    <row r="44" spans="8:13" s="124" customFormat="1"/>
    <row r="45" spans="8:13" s="124" customFormat="1"/>
    <row r="46" spans="8:13" s="124" customFormat="1"/>
    <row r="47" spans="8:13" s="124" customFormat="1"/>
    <row r="48" spans="8:13" s="124" customFormat="1"/>
    <row r="49" s="124" customFormat="1"/>
    <row r="50" s="124" customFormat="1"/>
    <row r="51" s="124" customFormat="1"/>
    <row r="52" s="124" customFormat="1"/>
    <row r="53" s="124" customFormat="1"/>
    <row r="54" s="124" customFormat="1"/>
    <row r="55" s="124" customFormat="1"/>
    <row r="56" s="124" customFormat="1"/>
    <row r="57" s="124" customFormat="1"/>
    <row r="58" s="124" customFormat="1"/>
    <row r="59" s="124" customFormat="1"/>
    <row r="60" s="124" customFormat="1"/>
    <row r="61" s="124" customFormat="1"/>
    <row r="62" s="124" customFormat="1"/>
    <row r="63" s="124" customFormat="1"/>
    <row r="64" s="124" customFormat="1"/>
    <row r="65" s="124" customFormat="1"/>
    <row r="66" s="124" customFormat="1"/>
    <row r="67" s="124" customFormat="1"/>
    <row r="68" s="124" customFormat="1"/>
    <row r="69" s="124" customFormat="1"/>
    <row r="70" s="124" customFormat="1"/>
    <row r="71" s="124" customFormat="1"/>
    <row r="72" s="124" customFormat="1"/>
    <row r="73" s="124" customFormat="1"/>
    <row r="74" s="124" customFormat="1"/>
    <row r="75" s="124" customFormat="1"/>
    <row r="76" s="124" customFormat="1"/>
    <row r="77" s="124" customFormat="1"/>
    <row r="78" s="124" customFormat="1"/>
    <row r="79" s="124" customFormat="1"/>
    <row r="80" s="124" customFormat="1"/>
    <row r="81" s="124" customFormat="1"/>
    <row r="82" s="124" customFormat="1"/>
    <row r="83" s="124" customFormat="1"/>
    <row r="84" s="124" customFormat="1"/>
    <row r="85" s="124" customFormat="1"/>
    <row r="86" s="124" customFormat="1"/>
    <row r="87" s="124" customFormat="1"/>
    <row r="88" s="124" customFormat="1"/>
    <row r="89" s="124" customFormat="1"/>
    <row r="90" s="124" customFormat="1"/>
    <row r="91" s="124" customFormat="1"/>
    <row r="92" s="124" customFormat="1"/>
    <row r="93" s="124" customFormat="1"/>
    <row r="94" s="124" customFormat="1"/>
    <row r="95" s="124" customFormat="1"/>
    <row r="96" s="124" customFormat="1"/>
    <row r="97" s="124" customFormat="1"/>
    <row r="98" s="124" customFormat="1"/>
    <row r="99" s="124" customFormat="1"/>
    <row r="100" s="124" customFormat="1"/>
    <row r="101" s="124" customFormat="1"/>
    <row r="102" s="124" customFormat="1"/>
    <row r="103" s="124" customFormat="1"/>
    <row r="104" s="124" customFormat="1"/>
    <row r="105" s="49" customFormat="1"/>
    <row r="106" s="49" customFormat="1"/>
    <row r="107" s="49" customFormat="1"/>
    <row r="108" s="49" customFormat="1"/>
    <row r="109" s="49" customFormat="1"/>
    <row r="110" s="49" customFormat="1"/>
    <row r="111" s="49" customFormat="1"/>
    <row r="112" s="49" customFormat="1"/>
    <row r="113" s="49" customFormat="1"/>
    <row r="114" s="49" customFormat="1"/>
    <row r="115" s="49" customFormat="1"/>
    <row r="116" s="49" customFormat="1"/>
    <row r="117" s="49" customFormat="1"/>
    <row r="118" s="49" customFormat="1"/>
    <row r="119" s="49" customFormat="1"/>
    <row r="120" s="49" customFormat="1"/>
    <row r="121" s="49" customFormat="1"/>
    <row r="122" s="49" customFormat="1"/>
    <row r="123" s="49" customFormat="1"/>
  </sheetData>
  <mergeCells count="2">
    <mergeCell ref="I3:M3"/>
    <mergeCell ref="C13:D13"/>
  </mergeCells>
  <dataValidations count="2">
    <dataValidation type="list" allowBlank="1" showInputMessage="1" showErrorMessage="1" sqref="J27:J28 C16 C19:C20" xr:uid="{6DAA074E-1937-4473-A827-8FE1E0C5B763}">
      <formula1>#REF!</formula1>
    </dataValidation>
    <dataValidation type="list" allowBlank="1" showInputMessage="1" showErrorMessage="1" sqref="C13" xr:uid="{85018446-69FD-48BE-8904-30A218D11E0B}">
      <formula1>#REF!</formula1>
    </dataValidation>
  </dataValidation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999A5-6D16-4C7A-B262-8FFD3CE04E1B}">
  <dimension ref="A1:AL123"/>
  <sheetViews>
    <sheetView topLeftCell="A10" workbookViewId="0">
      <selection activeCell="N26" sqref="N26"/>
    </sheetView>
  </sheetViews>
  <sheetFormatPr baseColWidth="10" defaultRowHeight="12.5"/>
  <cols>
    <col min="1" max="1" width="7" customWidth="1"/>
    <col min="2" max="2" width="49.6328125" customWidth="1"/>
    <col min="3" max="3" width="7.6328125" customWidth="1"/>
    <col min="5" max="5" width="10.6328125" customWidth="1"/>
    <col min="6" max="6" width="2.36328125" customWidth="1"/>
    <col min="7" max="7" width="2.36328125" style="66" customWidth="1"/>
    <col min="8" max="8" width="7" customWidth="1"/>
    <col min="9" max="9" width="34.08984375" customWidth="1"/>
    <col min="10" max="10" width="8.6328125" customWidth="1"/>
    <col min="13" max="13" width="2.36328125" customWidth="1"/>
    <col min="14" max="14" width="2.6328125" style="66" customWidth="1"/>
    <col min="15" max="15" width="7" style="49" customWidth="1"/>
    <col min="16" max="16" width="34.08984375" style="49" customWidth="1"/>
    <col min="17" max="17" width="7.36328125" style="49" customWidth="1"/>
    <col min="18" max="19" width="11.453125" style="49"/>
    <col min="20" max="20" width="2.6328125" style="49" customWidth="1"/>
    <col min="21" max="28" width="11.453125" style="49"/>
  </cols>
  <sheetData>
    <row r="1" spans="1:38" s="49" customFormat="1" ht="42" customHeight="1">
      <c r="A1" s="48" t="s">
        <v>8</v>
      </c>
      <c r="AL1" s="50"/>
    </row>
    <row r="2" spans="1:38" s="49" customFormat="1" ht="30" customHeight="1" thickBot="1"/>
    <row r="3" spans="1:38" ht="46.25" customHeight="1">
      <c r="A3" s="51" t="s">
        <v>9</v>
      </c>
      <c r="B3" s="52" t="s">
        <v>10</v>
      </c>
      <c r="C3" s="53"/>
      <c r="D3" s="53"/>
      <c r="E3" s="53"/>
      <c r="F3" s="54"/>
      <c r="G3" s="55"/>
      <c r="H3" s="56"/>
      <c r="I3" s="402"/>
      <c r="J3" s="402"/>
      <c r="K3" s="402"/>
      <c r="L3" s="402"/>
      <c r="M3" s="403"/>
      <c r="N3" s="57"/>
      <c r="O3" s="51" t="s">
        <v>13</v>
      </c>
      <c r="P3" s="58" t="s">
        <v>14</v>
      </c>
      <c r="Q3" s="59"/>
      <c r="R3" s="60"/>
      <c r="S3" s="60"/>
      <c r="T3" s="61"/>
    </row>
    <row r="4" spans="1:38" ht="22.5">
      <c r="A4" s="62"/>
      <c r="B4" s="63"/>
      <c r="C4" s="64"/>
      <c r="D4" s="63"/>
      <c r="E4" s="63"/>
      <c r="F4" s="65"/>
      <c r="H4" s="62"/>
      <c r="I4" s="63"/>
      <c r="J4" s="64"/>
      <c r="K4" s="63"/>
      <c r="L4" s="63"/>
      <c r="M4" s="65"/>
      <c r="N4" s="67"/>
      <c r="O4" s="68"/>
      <c r="P4" s="69"/>
      <c r="Q4" s="63"/>
      <c r="R4" s="70" t="s">
        <v>15</v>
      </c>
      <c r="S4" s="63"/>
      <c r="T4" s="65"/>
    </row>
    <row r="5" spans="1:38" ht="20">
      <c r="A5" s="62"/>
      <c r="B5" s="64"/>
      <c r="C5" s="64"/>
      <c r="D5" s="70" t="s">
        <v>15</v>
      </c>
      <c r="E5" s="71"/>
      <c r="F5" s="65"/>
      <c r="H5" s="62"/>
      <c r="I5" s="63"/>
      <c r="J5" s="64"/>
      <c r="K5" s="70"/>
      <c r="L5" s="63"/>
      <c r="M5" s="65"/>
      <c r="N5" s="67"/>
      <c r="O5" s="72"/>
      <c r="P5" s="73"/>
      <c r="Q5" s="73"/>
      <c r="R5" s="63"/>
      <c r="S5" s="63"/>
      <c r="T5" s="74"/>
    </row>
    <row r="6" spans="1:38" ht="16">
      <c r="A6" s="62"/>
      <c r="B6" s="75"/>
      <c r="C6" s="64"/>
      <c r="D6" s="63"/>
      <c r="E6" s="63"/>
      <c r="F6" s="65"/>
      <c r="H6" s="76"/>
      <c r="I6" s="63"/>
      <c r="J6" s="63"/>
      <c r="K6" s="63"/>
      <c r="L6" s="63"/>
      <c r="M6" s="65"/>
      <c r="N6" s="67"/>
      <c r="O6" s="77" t="s">
        <v>16</v>
      </c>
      <c r="P6" s="78" t="s">
        <v>17</v>
      </c>
      <c r="Q6" s="79">
        <f>C18/C17</f>
        <v>0.25</v>
      </c>
      <c r="R6" s="80" t="s">
        <v>18</v>
      </c>
      <c r="S6" s="81"/>
      <c r="T6" s="82"/>
    </row>
    <row r="7" spans="1:38" ht="16">
      <c r="A7" s="62"/>
      <c r="B7" s="71"/>
      <c r="C7" s="71"/>
      <c r="D7" s="71"/>
      <c r="E7" s="71"/>
      <c r="F7" s="65"/>
      <c r="H7" s="76"/>
      <c r="I7" s="63"/>
      <c r="J7" s="63"/>
      <c r="K7" s="63"/>
      <c r="L7" s="63"/>
      <c r="M7" s="65"/>
      <c r="N7" s="67"/>
      <c r="O7" s="83"/>
      <c r="P7" s="78"/>
      <c r="Q7" s="81"/>
      <c r="R7" s="84"/>
      <c r="S7" s="81"/>
      <c r="T7" s="82"/>
    </row>
    <row r="8" spans="1:38" ht="18.5" thickBot="1">
      <c r="A8" s="85"/>
      <c r="B8" s="86"/>
      <c r="C8" s="86"/>
      <c r="D8" s="86"/>
      <c r="E8" s="86"/>
      <c r="F8" s="82"/>
      <c r="H8" s="76"/>
      <c r="I8" s="63"/>
      <c r="J8" s="63"/>
      <c r="K8" s="63"/>
      <c r="L8" s="63"/>
      <c r="M8" s="65"/>
      <c r="N8" s="67"/>
      <c r="O8" s="83"/>
      <c r="P8" s="87" t="s">
        <v>19</v>
      </c>
      <c r="Q8" s="88">
        <f>IF(Q6&lt;0.5,0.05-Q6,0.05-0.5)</f>
        <v>-0.2</v>
      </c>
      <c r="R8" s="89" t="s">
        <v>20</v>
      </c>
      <c r="S8" s="90"/>
      <c r="T8" s="82"/>
    </row>
    <row r="9" spans="1:38" ht="16.5" thickBot="1">
      <c r="A9" s="85"/>
      <c r="B9" s="86"/>
      <c r="C9" s="86"/>
      <c r="D9" s="86"/>
      <c r="E9" s="86"/>
      <c r="F9" s="82"/>
      <c r="H9" s="91"/>
      <c r="I9" s="78"/>
      <c r="J9" s="128"/>
      <c r="K9" s="84"/>
      <c r="L9" s="84"/>
      <c r="M9" s="82"/>
      <c r="N9" s="67"/>
      <c r="O9" s="92"/>
      <c r="P9" s="81"/>
      <c r="Q9" s="81"/>
      <c r="R9" s="81"/>
      <c r="S9" s="81"/>
      <c r="T9" s="82"/>
    </row>
    <row r="10" spans="1:38" ht="18.5" thickBot="1">
      <c r="A10" s="85"/>
      <c r="B10" s="86"/>
      <c r="C10" s="86"/>
      <c r="D10" s="86"/>
      <c r="E10" s="86"/>
      <c r="F10" s="82"/>
      <c r="G10" s="67"/>
      <c r="H10" s="91"/>
      <c r="I10" s="81"/>
      <c r="J10" s="128"/>
      <c r="K10" s="84"/>
      <c r="L10" s="81"/>
      <c r="M10" s="82"/>
      <c r="N10" s="67"/>
      <c r="O10" s="92"/>
      <c r="P10" s="87" t="s">
        <v>27</v>
      </c>
      <c r="Q10" s="93">
        <f>((Q8*100)*0.6)*($C$18/$C$17)</f>
        <v>-3</v>
      </c>
      <c r="R10" s="94" t="s">
        <v>28</v>
      </c>
      <c r="S10" s="95"/>
      <c r="T10" s="82"/>
    </row>
    <row r="11" spans="1:38" ht="16.5" thickBot="1">
      <c r="A11" s="85"/>
      <c r="B11" s="86"/>
      <c r="C11" s="86"/>
      <c r="D11" s="86"/>
      <c r="E11" s="86"/>
      <c r="F11" s="82"/>
      <c r="G11" s="67"/>
      <c r="H11" s="91"/>
      <c r="I11" s="81"/>
      <c r="J11" s="128"/>
      <c r="K11" s="84"/>
      <c r="L11" s="81"/>
      <c r="M11" s="82"/>
      <c r="N11" s="67"/>
      <c r="O11" s="96"/>
      <c r="P11" s="97"/>
      <c r="Q11" s="98"/>
      <c r="R11" s="98"/>
      <c r="S11" s="98"/>
      <c r="T11" s="99"/>
    </row>
    <row r="12" spans="1:38" ht="15.5" thickBot="1">
      <c r="A12" s="92"/>
      <c r="B12" s="81"/>
      <c r="C12" s="81"/>
      <c r="D12" s="81"/>
      <c r="E12" s="81"/>
      <c r="F12" s="82"/>
      <c r="G12" s="67"/>
      <c r="H12" s="91"/>
      <c r="I12" s="78"/>
      <c r="J12" s="81"/>
      <c r="K12" s="100"/>
      <c r="L12" s="81"/>
      <c r="M12" s="82"/>
      <c r="N12" s="67"/>
    </row>
    <row r="13" spans="1:38" ht="23" thickBot="1">
      <c r="A13" s="92"/>
      <c r="B13" s="81"/>
      <c r="C13" s="404"/>
      <c r="D13" s="404"/>
      <c r="E13" s="81"/>
      <c r="F13" s="82"/>
      <c r="H13" s="91"/>
      <c r="I13" s="101"/>
      <c r="J13" s="128"/>
      <c r="K13" s="81"/>
      <c r="L13" s="81"/>
      <c r="M13" s="82"/>
      <c r="N13" s="67"/>
      <c r="O13" s="102" t="s">
        <v>37</v>
      </c>
      <c r="P13" s="103" t="s">
        <v>38</v>
      </c>
      <c r="Q13" s="104"/>
      <c r="R13" s="105"/>
      <c r="S13" s="105"/>
      <c r="T13" s="61"/>
    </row>
    <row r="14" spans="1:38" ht="15.75" customHeight="1">
      <c r="A14" s="85"/>
      <c r="B14" s="106"/>
      <c r="C14" s="107"/>
      <c r="D14" s="81"/>
      <c r="E14" s="81"/>
      <c r="F14" s="82"/>
      <c r="H14" s="108"/>
      <c r="I14" s="81"/>
      <c r="J14" s="81"/>
      <c r="K14" s="81"/>
      <c r="L14" s="81"/>
      <c r="M14" s="82"/>
      <c r="N14" s="67"/>
      <c r="O14" s="109" t="s">
        <v>39</v>
      </c>
      <c r="P14" s="73"/>
      <c r="Q14" s="73"/>
      <c r="R14" s="73"/>
      <c r="S14" s="73"/>
      <c r="T14" s="65"/>
    </row>
    <row r="15" spans="1:38" ht="19.5" customHeight="1" thickBot="1">
      <c r="A15" s="91" t="s">
        <v>40</v>
      </c>
      <c r="B15" s="78" t="s">
        <v>41</v>
      </c>
      <c r="C15" s="81">
        <v>1.4</v>
      </c>
      <c r="D15" s="84" t="s">
        <v>42</v>
      </c>
      <c r="E15" s="81"/>
      <c r="F15" s="82"/>
      <c r="H15" s="110"/>
      <c r="I15" s="87"/>
      <c r="J15" s="111"/>
      <c r="K15" s="89"/>
      <c r="L15" s="90"/>
      <c r="M15" s="82"/>
      <c r="N15" s="67"/>
      <c r="O15" s="68"/>
      <c r="P15" s="69"/>
      <c r="Q15" s="63"/>
      <c r="R15" s="70" t="s">
        <v>15</v>
      </c>
      <c r="S15" s="63"/>
      <c r="T15" s="65"/>
    </row>
    <row r="16" spans="1:38" s="113" customFormat="1" ht="15.75" customHeight="1" thickBot="1">
      <c r="A16" s="91" t="s">
        <v>43</v>
      </c>
      <c r="B16" s="78" t="s">
        <v>44</v>
      </c>
      <c r="C16" s="129">
        <v>0.73</v>
      </c>
      <c r="D16" s="81" t="s">
        <v>45</v>
      </c>
      <c r="E16" s="81"/>
      <c r="F16" s="82"/>
      <c r="G16" s="66"/>
      <c r="H16" s="92"/>
      <c r="I16" s="81"/>
      <c r="J16" s="81"/>
      <c r="K16" s="81"/>
      <c r="L16" s="81"/>
      <c r="M16" s="82"/>
      <c r="N16" s="67"/>
      <c r="O16" s="72"/>
      <c r="P16" s="73"/>
      <c r="Q16" s="73"/>
      <c r="R16" s="63"/>
      <c r="S16" s="63"/>
      <c r="T16" s="74"/>
      <c r="U16" s="112"/>
      <c r="V16" s="112"/>
      <c r="W16" s="112"/>
      <c r="X16" s="112"/>
      <c r="Y16" s="112"/>
      <c r="Z16" s="112"/>
      <c r="AA16" s="112"/>
      <c r="AB16" s="112"/>
    </row>
    <row r="17" spans="1:28" ht="16.5" thickBot="1">
      <c r="A17" s="91" t="s">
        <v>46</v>
      </c>
      <c r="B17" s="81" t="s">
        <v>47</v>
      </c>
      <c r="C17" s="129">
        <v>100</v>
      </c>
      <c r="D17" s="81" t="s">
        <v>48</v>
      </c>
      <c r="E17" s="81"/>
      <c r="F17" s="82"/>
      <c r="H17" s="92"/>
      <c r="I17" s="87"/>
      <c r="J17" s="93"/>
      <c r="K17" s="94"/>
      <c r="L17" s="95"/>
      <c r="M17" s="82"/>
      <c r="N17" s="67"/>
      <c r="O17" s="77" t="s">
        <v>49</v>
      </c>
      <c r="P17" s="78" t="s">
        <v>4</v>
      </c>
      <c r="Q17" s="131">
        <v>6</v>
      </c>
      <c r="R17" s="80" t="s">
        <v>50</v>
      </c>
      <c r="S17" s="81"/>
      <c r="T17" s="82"/>
    </row>
    <row r="18" spans="1:28" s="113" customFormat="1" ht="18" customHeight="1" thickBot="1">
      <c r="A18" s="91" t="s">
        <v>51</v>
      </c>
      <c r="B18" s="81" t="s">
        <v>52</v>
      </c>
      <c r="C18" s="129">
        <v>25</v>
      </c>
      <c r="D18" s="81" t="s">
        <v>53</v>
      </c>
      <c r="E18" s="81"/>
      <c r="F18" s="82"/>
      <c r="G18" s="66"/>
      <c r="H18" s="114"/>
      <c r="I18" s="115"/>
      <c r="J18" s="115"/>
      <c r="K18" s="115"/>
      <c r="L18" s="115"/>
      <c r="M18" s="116"/>
      <c r="N18" s="67"/>
      <c r="O18" s="83"/>
      <c r="P18" s="78"/>
      <c r="Q18" s="81"/>
      <c r="R18" s="84"/>
      <c r="S18" s="81"/>
      <c r="T18" s="82"/>
      <c r="U18" s="112"/>
      <c r="V18" s="112"/>
      <c r="W18" s="112"/>
      <c r="X18" s="112"/>
      <c r="Y18" s="112"/>
      <c r="Z18" s="112"/>
      <c r="AA18" s="112"/>
      <c r="AB18" s="112"/>
    </row>
    <row r="19" spans="1:28" ht="19.5" customHeight="1" thickBot="1">
      <c r="A19" s="108" t="s">
        <v>54</v>
      </c>
      <c r="B19" s="81" t="s">
        <v>55</v>
      </c>
      <c r="C19" s="129">
        <v>5.7</v>
      </c>
      <c r="D19" s="84"/>
      <c r="E19" s="84"/>
      <c r="F19" s="82"/>
      <c r="H19" s="49"/>
      <c r="I19" s="49"/>
      <c r="J19" s="49"/>
      <c r="K19" s="49"/>
      <c r="L19" s="49"/>
      <c r="M19" s="49"/>
      <c r="N19" s="67"/>
      <c r="O19" s="83"/>
      <c r="P19" s="87" t="s">
        <v>19</v>
      </c>
      <c r="Q19" s="88">
        <f>-0.1+0.1*Q17</f>
        <v>0.50000000000000011</v>
      </c>
      <c r="R19" s="89" t="s">
        <v>20</v>
      </c>
      <c r="S19" s="90"/>
      <c r="T19" s="82"/>
    </row>
    <row r="20" spans="1:28" s="113" customFormat="1" ht="20.25" customHeight="1" thickBot="1">
      <c r="A20" s="108" t="s">
        <v>56</v>
      </c>
      <c r="B20" s="81" t="s">
        <v>55</v>
      </c>
      <c r="C20" s="129">
        <v>11.45</v>
      </c>
      <c r="D20" s="84"/>
      <c r="E20" s="84"/>
      <c r="F20" s="82"/>
      <c r="G20" s="66"/>
      <c r="H20" s="102" t="s">
        <v>57</v>
      </c>
      <c r="I20" s="117" t="s">
        <v>58</v>
      </c>
      <c r="J20" s="53"/>
      <c r="K20" s="53"/>
      <c r="L20" s="53"/>
      <c r="M20" s="54"/>
      <c r="N20" s="67"/>
      <c r="O20" s="92"/>
      <c r="P20" s="81"/>
      <c r="Q20" s="81"/>
      <c r="R20" s="81"/>
      <c r="S20" s="81"/>
      <c r="T20" s="82"/>
      <c r="U20" s="112"/>
      <c r="V20" s="112"/>
      <c r="W20" s="112"/>
      <c r="X20" s="112"/>
      <c r="Y20" s="112"/>
      <c r="Z20" s="112"/>
      <c r="AA20" s="112"/>
      <c r="AB20" s="112"/>
    </row>
    <row r="21" spans="1:28" ht="18.5" thickBot="1">
      <c r="A21" s="83"/>
      <c r="B21" s="81"/>
      <c r="C21" s="81"/>
      <c r="D21" s="81"/>
      <c r="E21" s="81"/>
      <c r="F21" s="82"/>
      <c r="H21" s="62"/>
      <c r="I21" s="63"/>
      <c r="J21" s="64"/>
      <c r="K21" s="63"/>
      <c r="L21" s="63"/>
      <c r="M21" s="65"/>
      <c r="N21" s="67"/>
      <c r="O21" s="92"/>
      <c r="P21" s="87" t="s">
        <v>27</v>
      </c>
      <c r="Q21" s="93">
        <f>((Q19*100)*0.6)*($C$18/$C$17)</f>
        <v>7.5000000000000018</v>
      </c>
      <c r="R21" s="94" t="s">
        <v>28</v>
      </c>
      <c r="S21" s="95"/>
      <c r="T21" s="82"/>
    </row>
    <row r="22" spans="1:28" s="113" customFormat="1" ht="18" customHeight="1" thickBot="1">
      <c r="A22" s="83"/>
      <c r="B22" s="87" t="s">
        <v>19</v>
      </c>
      <c r="C22" s="111">
        <f>C15*(C19+(C16*C18*10)+(C20*SQRT(C18*10)))/(C18*10)</f>
        <v>2.0677462178499821</v>
      </c>
      <c r="D22" s="89" t="s">
        <v>20</v>
      </c>
      <c r="E22" s="90"/>
      <c r="F22" s="82"/>
      <c r="G22" s="66"/>
      <c r="H22" s="62"/>
      <c r="I22" s="63"/>
      <c r="J22" s="64"/>
      <c r="K22" s="70" t="s">
        <v>15</v>
      </c>
      <c r="L22" s="63"/>
      <c r="M22" s="65"/>
      <c r="N22" s="67"/>
      <c r="O22" s="96"/>
      <c r="P22" s="97"/>
      <c r="Q22" s="98"/>
      <c r="R22" s="98"/>
      <c r="S22" s="98"/>
      <c r="T22" s="99"/>
      <c r="U22" s="112"/>
      <c r="V22" s="112"/>
      <c r="W22" s="112"/>
      <c r="X22" s="112"/>
      <c r="Y22" s="112"/>
      <c r="Z22" s="112"/>
      <c r="AA22" s="112"/>
      <c r="AB22" s="112"/>
    </row>
    <row r="23" spans="1:28" ht="18.899999999999999" customHeight="1" thickBot="1">
      <c r="A23" s="92"/>
      <c r="B23" s="81"/>
      <c r="C23" s="81"/>
      <c r="D23" s="81"/>
      <c r="E23" s="81"/>
      <c r="F23" s="82"/>
      <c r="H23" s="76"/>
      <c r="I23" s="63"/>
      <c r="J23" s="63"/>
      <c r="K23" s="63"/>
      <c r="L23" s="63"/>
      <c r="M23" s="65"/>
      <c r="N23" s="67"/>
      <c r="O23" s="112"/>
      <c r="P23" s="112"/>
      <c r="Q23" s="112"/>
      <c r="R23" s="112"/>
      <c r="S23" s="112"/>
      <c r="T23" s="112"/>
    </row>
    <row r="24" spans="1:28" s="113" customFormat="1" ht="18.899999999999999" customHeight="1" thickBot="1">
      <c r="A24" s="92"/>
      <c r="B24" s="87" t="s">
        <v>27</v>
      </c>
      <c r="C24" s="93">
        <f>((C22*100)*0.6)*($C$18/$C$17)</f>
        <v>31.016193267749728</v>
      </c>
      <c r="D24" s="94" t="s">
        <v>28</v>
      </c>
      <c r="E24" s="95"/>
      <c r="F24" s="82"/>
      <c r="G24" s="118"/>
      <c r="H24" s="76"/>
      <c r="I24" s="63"/>
      <c r="J24" s="63"/>
      <c r="K24" s="63"/>
      <c r="L24" s="63"/>
      <c r="M24" s="65"/>
      <c r="N24" s="119"/>
      <c r="O24" s="56" t="s">
        <v>59</v>
      </c>
      <c r="P24" s="120" t="s">
        <v>60</v>
      </c>
      <c r="Q24" s="104"/>
      <c r="R24" s="105"/>
      <c r="S24" s="105"/>
      <c r="T24" s="61"/>
      <c r="U24" s="112"/>
      <c r="V24" s="112"/>
      <c r="W24" s="112"/>
      <c r="X24" s="112"/>
      <c r="Y24" s="112"/>
      <c r="Z24" s="112"/>
      <c r="AA24" s="112"/>
      <c r="AB24" s="112"/>
    </row>
    <row r="25" spans="1:28" ht="23" thickBot="1">
      <c r="A25" s="96"/>
      <c r="B25" s="98"/>
      <c r="C25" s="98"/>
      <c r="D25" s="98"/>
      <c r="E25" s="98"/>
      <c r="F25" s="121"/>
      <c r="H25" s="76"/>
      <c r="I25" s="63"/>
      <c r="J25" s="63"/>
      <c r="K25" s="63"/>
      <c r="L25" s="63"/>
      <c r="M25" s="65"/>
      <c r="N25" s="67"/>
      <c r="O25" s="68"/>
      <c r="P25" s="69"/>
      <c r="Q25" s="63"/>
      <c r="R25" s="70" t="s">
        <v>15</v>
      </c>
      <c r="S25" s="63"/>
      <c r="T25" s="65"/>
    </row>
    <row r="26" spans="1:28" ht="15.5" thickBot="1">
      <c r="A26" s="122"/>
      <c r="B26" s="123"/>
      <c r="C26" s="123"/>
      <c r="D26" s="123"/>
      <c r="E26" s="123"/>
      <c r="F26" s="123"/>
      <c r="H26" s="91" t="s">
        <v>21</v>
      </c>
      <c r="I26" s="78" t="s">
        <v>22</v>
      </c>
      <c r="J26" s="328">
        <v>1</v>
      </c>
      <c r="K26" s="84" t="s">
        <v>23</v>
      </c>
      <c r="L26" s="84"/>
      <c r="M26" s="82"/>
      <c r="N26" s="67"/>
      <c r="O26" s="72"/>
      <c r="P26" s="73"/>
      <c r="Q26" s="73"/>
      <c r="R26" s="63"/>
      <c r="S26" s="63"/>
      <c r="T26" s="74"/>
    </row>
    <row r="27" spans="1:28" ht="15.5" thickBot="1">
      <c r="A27" s="124"/>
      <c r="B27" s="124"/>
      <c r="C27" s="124"/>
      <c r="D27" s="124"/>
      <c r="E27" s="124"/>
      <c r="F27" s="124"/>
      <c r="H27" s="91" t="s">
        <v>24</v>
      </c>
      <c r="I27" s="81" t="s">
        <v>25</v>
      </c>
      <c r="J27" s="329">
        <f>Forside!P23</f>
        <v>3</v>
      </c>
      <c r="K27" s="125" t="s">
        <v>61</v>
      </c>
      <c r="L27" s="81"/>
      <c r="M27" s="82"/>
      <c r="N27" s="67"/>
      <c r="O27" s="77" t="s">
        <v>34</v>
      </c>
      <c r="P27" s="78" t="s">
        <v>35</v>
      </c>
      <c r="Q27" s="341">
        <f>J30</f>
        <v>18</v>
      </c>
      <c r="R27" s="80" t="s">
        <v>197</v>
      </c>
      <c r="S27" s="81"/>
      <c r="T27" s="82"/>
    </row>
    <row r="28" spans="1:28" ht="15.5" thickBot="1">
      <c r="A28" s="124"/>
      <c r="B28" s="126"/>
      <c r="C28" s="124"/>
      <c r="D28" s="124"/>
      <c r="E28" s="124"/>
      <c r="F28" s="124"/>
      <c r="H28" s="91" t="s">
        <v>29</v>
      </c>
      <c r="I28" s="81" t="s">
        <v>30</v>
      </c>
      <c r="J28" s="329">
        <f>Forside!P25</f>
        <v>1</v>
      </c>
      <c r="K28" s="84" t="s">
        <v>61</v>
      </c>
      <c r="L28" s="81"/>
      <c r="M28" s="82"/>
      <c r="N28" s="67"/>
      <c r="O28" s="83"/>
      <c r="P28" s="78"/>
      <c r="Q28" s="81"/>
      <c r="R28" s="84"/>
      <c r="S28" s="81"/>
      <c r="T28" s="82"/>
    </row>
    <row r="29" spans="1:28" s="124" customFormat="1" ht="18">
      <c r="B29" s="127"/>
      <c r="G29" s="66"/>
      <c r="H29" s="91" t="s">
        <v>31</v>
      </c>
      <c r="I29" s="78" t="s">
        <v>32</v>
      </c>
      <c r="J29" s="81">
        <f>75-(8.2*J27)-(1.4*(J28*J28))</f>
        <v>49.000000000000007</v>
      </c>
      <c r="K29" s="100" t="s">
        <v>33</v>
      </c>
      <c r="L29" s="81"/>
      <c r="M29" s="82"/>
      <c r="N29" s="67"/>
      <c r="O29" s="83"/>
      <c r="P29" s="87" t="s">
        <v>19</v>
      </c>
      <c r="Q29" s="88">
        <f>1.5/Q27</f>
        <v>8.3333333333333329E-2</v>
      </c>
      <c r="R29" s="89" t="s">
        <v>20</v>
      </c>
      <c r="S29" s="90"/>
      <c r="T29" s="82"/>
    </row>
    <row r="30" spans="1:28" s="124" customFormat="1" ht="15.5" thickBot="1">
      <c r="G30" s="66"/>
      <c r="H30" s="91" t="s">
        <v>34</v>
      </c>
      <c r="I30" s="81" t="s">
        <v>35</v>
      </c>
      <c r="J30" s="340">
        <f>Forside!G15</f>
        <v>18</v>
      </c>
      <c r="K30" s="81" t="s">
        <v>36</v>
      </c>
      <c r="L30" s="81"/>
      <c r="M30" s="82"/>
      <c r="N30" s="67"/>
      <c r="O30" s="92"/>
      <c r="P30" s="81"/>
      <c r="Q30" s="81"/>
      <c r="R30" s="81"/>
      <c r="S30" s="81"/>
      <c r="T30" s="82"/>
    </row>
    <row r="31" spans="1:28" s="124" customFormat="1" ht="18.5" thickBot="1">
      <c r="G31" s="66"/>
      <c r="H31" s="108"/>
      <c r="I31" s="81"/>
      <c r="J31" s="81"/>
      <c r="K31" s="81"/>
      <c r="L31" s="81"/>
      <c r="M31" s="82"/>
      <c r="N31" s="67"/>
      <c r="O31" s="92"/>
      <c r="P31" s="87" t="s">
        <v>27</v>
      </c>
      <c r="Q31" s="93">
        <f>((Q29*100)*0.6)*($C$18/$C$17)</f>
        <v>1.2499999999999998</v>
      </c>
      <c r="R31" s="94" t="s">
        <v>28</v>
      </c>
      <c r="S31" s="95"/>
      <c r="T31" s="82"/>
    </row>
    <row r="32" spans="1:28" s="124" customFormat="1" ht="18.5" thickBot="1">
      <c r="G32" s="66"/>
      <c r="H32" s="110"/>
      <c r="I32" s="87" t="s">
        <v>19</v>
      </c>
      <c r="J32" s="111">
        <f>(2*J26)/(J29*J30)</f>
        <v>2.2675736961451243E-3</v>
      </c>
      <c r="K32" s="89" t="s">
        <v>20</v>
      </c>
      <c r="L32" s="90"/>
      <c r="M32" s="82"/>
      <c r="N32" s="67"/>
      <c r="O32" s="96"/>
      <c r="P32" s="97"/>
      <c r="Q32" s="98"/>
      <c r="R32" s="98"/>
      <c r="S32" s="98"/>
      <c r="T32" s="99"/>
    </row>
    <row r="33" spans="8:13" s="124" customFormat="1" ht="13" thickBot="1">
      <c r="H33" s="92"/>
      <c r="I33" s="81"/>
      <c r="J33" s="81"/>
      <c r="K33" s="81"/>
      <c r="L33" s="81"/>
      <c r="M33" s="82"/>
    </row>
    <row r="34" spans="8:13" s="124" customFormat="1" ht="18.5" thickBot="1">
      <c r="H34" s="92"/>
      <c r="I34" s="87" t="s">
        <v>27</v>
      </c>
      <c r="J34" s="93">
        <f>((J32*100)*0.6)*($C$18/$C$17)</f>
        <v>3.401360544217686E-2</v>
      </c>
      <c r="K34" s="94" t="s">
        <v>28</v>
      </c>
      <c r="L34" s="95"/>
      <c r="M34" s="82"/>
    </row>
    <row r="35" spans="8:13" s="124" customFormat="1" ht="15.5" thickBot="1">
      <c r="H35" s="114"/>
      <c r="I35" s="115"/>
      <c r="J35" s="115"/>
      <c r="K35" s="115"/>
      <c r="L35" s="115"/>
      <c r="M35" s="116"/>
    </row>
    <row r="36" spans="8:13" s="124" customFormat="1"/>
    <row r="37" spans="8:13" s="124" customFormat="1"/>
    <row r="38" spans="8:13" s="124" customFormat="1"/>
    <row r="39" spans="8:13" s="124" customFormat="1"/>
    <row r="40" spans="8:13" s="124" customFormat="1"/>
    <row r="41" spans="8:13" s="124" customFormat="1"/>
    <row r="42" spans="8:13" s="124" customFormat="1"/>
    <row r="43" spans="8:13" s="124" customFormat="1"/>
    <row r="44" spans="8:13" s="124" customFormat="1"/>
    <row r="45" spans="8:13" s="124" customFormat="1"/>
    <row r="46" spans="8:13" s="124" customFormat="1"/>
    <row r="47" spans="8:13" s="124" customFormat="1"/>
    <row r="48" spans="8:13" s="124" customFormat="1"/>
    <row r="49" s="124" customFormat="1"/>
    <row r="50" s="124" customFormat="1"/>
    <row r="51" s="124" customFormat="1"/>
    <row r="52" s="124" customFormat="1"/>
    <row r="53" s="124" customFormat="1"/>
    <row r="54" s="124" customFormat="1"/>
    <row r="55" s="124" customFormat="1"/>
    <row r="56" s="124" customFormat="1"/>
    <row r="57" s="124" customFormat="1"/>
    <row r="58" s="124" customFormat="1"/>
    <row r="59" s="124" customFormat="1"/>
    <row r="60" s="124" customFormat="1"/>
    <row r="61" s="124" customFormat="1"/>
    <row r="62" s="124" customFormat="1"/>
    <row r="63" s="124" customFormat="1"/>
    <row r="64" s="124" customFormat="1"/>
    <row r="65" s="124" customFormat="1"/>
    <row r="66" s="124" customFormat="1"/>
    <row r="67" s="124" customFormat="1"/>
    <row r="68" s="124" customFormat="1"/>
    <row r="69" s="124" customFormat="1"/>
    <row r="70" s="124" customFormat="1"/>
    <row r="71" s="124" customFormat="1"/>
    <row r="72" s="124" customFormat="1"/>
    <row r="73" s="124" customFormat="1"/>
    <row r="74" s="124" customFormat="1"/>
    <row r="75" s="124" customFormat="1"/>
    <row r="76" s="124" customFormat="1"/>
    <row r="77" s="124" customFormat="1"/>
    <row r="78" s="124" customFormat="1"/>
    <row r="79" s="124" customFormat="1"/>
    <row r="80" s="124" customFormat="1"/>
    <row r="81" s="124" customFormat="1"/>
    <row r="82" s="124" customFormat="1"/>
    <row r="83" s="124" customFormat="1"/>
    <row r="84" s="124" customFormat="1"/>
    <row r="85" s="124" customFormat="1"/>
    <row r="86" s="124" customFormat="1"/>
    <row r="87" s="124" customFormat="1"/>
    <row r="88" s="124" customFormat="1"/>
    <row r="89" s="124" customFormat="1"/>
    <row r="90" s="124" customFormat="1"/>
    <row r="91" s="124" customFormat="1"/>
    <row r="92" s="124" customFormat="1"/>
    <row r="93" s="124" customFormat="1"/>
    <row r="94" s="124" customFormat="1"/>
    <row r="95" s="124" customFormat="1"/>
    <row r="96" s="124" customFormat="1"/>
    <row r="97" s="124" customFormat="1"/>
    <row r="98" s="124" customFormat="1"/>
    <row r="99" s="124" customFormat="1"/>
    <row r="100" s="124" customFormat="1"/>
    <row r="101" s="124" customFormat="1"/>
    <row r="102" s="124" customFormat="1"/>
    <row r="103" s="124" customFormat="1"/>
    <row r="104" s="124" customFormat="1"/>
    <row r="105" s="49" customFormat="1"/>
    <row r="106" s="49" customFormat="1"/>
    <row r="107" s="49" customFormat="1"/>
    <row r="108" s="49" customFormat="1"/>
    <row r="109" s="49" customFormat="1"/>
    <row r="110" s="49" customFormat="1"/>
    <row r="111" s="49" customFormat="1"/>
    <row r="112" s="49" customFormat="1"/>
    <row r="113" s="49" customFormat="1"/>
    <row r="114" s="49" customFormat="1"/>
    <row r="115" s="49" customFormat="1"/>
    <row r="116" s="49" customFormat="1"/>
    <row r="117" s="49" customFormat="1"/>
    <row r="118" s="49" customFormat="1"/>
    <row r="119" s="49" customFormat="1"/>
    <row r="120" s="49" customFormat="1"/>
    <row r="121" s="49" customFormat="1"/>
    <row r="122" s="49" customFormat="1"/>
    <row r="123" s="49" customFormat="1"/>
  </sheetData>
  <mergeCells count="2">
    <mergeCell ref="I3:M3"/>
    <mergeCell ref="C13:D13"/>
  </mergeCells>
  <dataValidations count="2">
    <dataValidation type="list" allowBlank="1" showInputMessage="1" showErrorMessage="1" sqref="C19:C20 C16" xr:uid="{370ADD18-4354-45EF-A17B-CEB16C13AFEC}">
      <formula1>#REF!</formula1>
    </dataValidation>
    <dataValidation type="list" allowBlank="1" showInputMessage="1" showErrorMessage="1" sqref="C13" xr:uid="{480AAC1D-C9C6-4C8F-8221-8E787E91B183}">
      <formula1>#REF!</formula1>
    </dataValidation>
  </dataValidations>
  <hyperlinks>
    <hyperlink ref="K27" location="Hjelpetabeller!A1" display=" klasse fra tabell" xr:uid="{FC604AD1-72AD-43AC-BDD3-8F85EC7BBC38}"/>
  </hyperlink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1D01C-5D6E-4885-A0C4-45705EE51BDA}">
  <dimension ref="A1:AL123"/>
  <sheetViews>
    <sheetView topLeftCell="A10" workbookViewId="0">
      <selection activeCell="N26" sqref="N26"/>
    </sheetView>
  </sheetViews>
  <sheetFormatPr baseColWidth="10" defaultRowHeight="12.5"/>
  <cols>
    <col min="1" max="1" width="7" customWidth="1"/>
    <col min="2" max="2" width="49.6328125" customWidth="1"/>
    <col min="3" max="3" width="7.6328125" customWidth="1"/>
    <col min="5" max="5" width="10.6328125" customWidth="1"/>
    <col min="6" max="6" width="2.36328125" customWidth="1"/>
    <col min="7" max="7" width="2.36328125" style="66" customWidth="1"/>
    <col min="8" max="8" width="7" customWidth="1"/>
    <col min="9" max="9" width="34.08984375" customWidth="1"/>
    <col min="10" max="10" width="9.453125" customWidth="1"/>
    <col min="13" max="13" width="2.36328125" customWidth="1"/>
    <col min="14" max="14" width="2.6328125" style="66" customWidth="1"/>
    <col min="15" max="15" width="7" style="49" customWidth="1"/>
    <col min="16" max="16" width="34.08984375" style="49" customWidth="1"/>
    <col min="17" max="17" width="7.36328125" style="49" customWidth="1"/>
    <col min="18" max="19" width="11.453125" style="49"/>
    <col min="20" max="20" width="2.6328125" style="49" customWidth="1"/>
    <col min="21" max="28" width="11.453125" style="49"/>
  </cols>
  <sheetData>
    <row r="1" spans="1:38" s="49" customFormat="1" ht="42" customHeight="1">
      <c r="A1" s="48" t="s">
        <v>8</v>
      </c>
      <c r="AL1" s="50"/>
    </row>
    <row r="2" spans="1:38" s="49" customFormat="1" ht="30" customHeight="1" thickBot="1"/>
    <row r="3" spans="1:38" ht="46.25" customHeight="1">
      <c r="A3" s="51" t="s">
        <v>9</v>
      </c>
      <c r="B3" s="52" t="s">
        <v>10</v>
      </c>
      <c r="C3" s="53"/>
      <c r="D3" s="53"/>
      <c r="E3" s="53"/>
      <c r="F3" s="54"/>
      <c r="G3" s="55"/>
      <c r="H3" s="56"/>
      <c r="I3" s="402"/>
      <c r="J3" s="402"/>
      <c r="K3" s="402"/>
      <c r="L3" s="402"/>
      <c r="M3" s="403"/>
      <c r="N3" s="57"/>
      <c r="O3" s="51" t="s">
        <v>13</v>
      </c>
      <c r="P3" s="58" t="s">
        <v>14</v>
      </c>
      <c r="Q3" s="59"/>
      <c r="R3" s="60"/>
      <c r="S3" s="60"/>
      <c r="T3" s="61"/>
    </row>
    <row r="4" spans="1:38" ht="22.5">
      <c r="A4" s="62"/>
      <c r="B4" s="63"/>
      <c r="C4" s="64"/>
      <c r="D4" s="63"/>
      <c r="E4" s="63"/>
      <c r="F4" s="65"/>
      <c r="H4" s="62"/>
      <c r="I4" s="63"/>
      <c r="J4" s="64"/>
      <c r="K4" s="63"/>
      <c r="L4" s="63"/>
      <c r="M4" s="65"/>
      <c r="N4" s="67"/>
      <c r="O4" s="68"/>
      <c r="P4" s="69"/>
      <c r="Q4" s="63"/>
      <c r="R4" s="70" t="s">
        <v>15</v>
      </c>
      <c r="S4" s="63"/>
      <c r="T4" s="65"/>
    </row>
    <row r="5" spans="1:38" ht="20">
      <c r="A5" s="62"/>
      <c r="B5" s="64"/>
      <c r="C5" s="64"/>
      <c r="D5" s="70" t="s">
        <v>15</v>
      </c>
      <c r="E5" s="71"/>
      <c r="F5" s="65"/>
      <c r="H5" s="62"/>
      <c r="I5" s="63"/>
      <c r="J5" s="64"/>
      <c r="K5" s="70"/>
      <c r="L5" s="63"/>
      <c r="M5" s="65"/>
      <c r="N5" s="67"/>
      <c r="O5" s="72"/>
      <c r="P5" s="73"/>
      <c r="Q5" s="73"/>
      <c r="R5" s="63"/>
      <c r="S5" s="63"/>
      <c r="T5" s="74"/>
    </row>
    <row r="6" spans="1:38" ht="16">
      <c r="A6" s="62"/>
      <c r="B6" s="75"/>
      <c r="C6" s="64"/>
      <c r="D6" s="63"/>
      <c r="E6" s="63"/>
      <c r="F6" s="65"/>
      <c r="H6" s="76"/>
      <c r="I6" s="63"/>
      <c r="J6" s="63"/>
      <c r="K6" s="63"/>
      <c r="L6" s="63"/>
      <c r="M6" s="65"/>
      <c r="N6" s="67"/>
      <c r="O6" s="77" t="s">
        <v>16</v>
      </c>
      <c r="P6" s="78" t="s">
        <v>17</v>
      </c>
      <c r="Q6" s="79">
        <f>C18/C17</f>
        <v>0.25</v>
      </c>
      <c r="R6" s="80" t="s">
        <v>18</v>
      </c>
      <c r="S6" s="81"/>
      <c r="T6" s="82"/>
    </row>
    <row r="7" spans="1:38" ht="16">
      <c r="A7" s="62"/>
      <c r="B7" s="71"/>
      <c r="C7" s="71"/>
      <c r="D7" s="71"/>
      <c r="E7" s="71"/>
      <c r="F7" s="65"/>
      <c r="H7" s="76"/>
      <c r="I7" s="63"/>
      <c r="J7" s="63"/>
      <c r="K7" s="63"/>
      <c r="L7" s="63"/>
      <c r="M7" s="65"/>
      <c r="N7" s="67"/>
      <c r="O7" s="83"/>
      <c r="P7" s="78"/>
      <c r="Q7" s="81"/>
      <c r="R7" s="84"/>
      <c r="S7" s="81"/>
      <c r="T7" s="82"/>
    </row>
    <row r="8" spans="1:38" ht="18.5" thickBot="1">
      <c r="A8" s="85"/>
      <c r="B8" s="86"/>
      <c r="C8" s="86"/>
      <c r="D8" s="86"/>
      <c r="E8" s="86"/>
      <c r="F8" s="82"/>
      <c r="H8" s="76"/>
      <c r="I8" s="63"/>
      <c r="J8" s="63"/>
      <c r="K8" s="63"/>
      <c r="L8" s="63"/>
      <c r="M8" s="65"/>
      <c r="N8" s="67"/>
      <c r="O8" s="83"/>
      <c r="P8" s="87" t="s">
        <v>19</v>
      </c>
      <c r="Q8" s="88">
        <f>IF(Q6&lt;0.5,0.05-Q6,0.05-0.5)</f>
        <v>-0.2</v>
      </c>
      <c r="R8" s="89" t="s">
        <v>20</v>
      </c>
      <c r="S8" s="90"/>
      <c r="T8" s="82"/>
    </row>
    <row r="9" spans="1:38" ht="16.5" thickBot="1">
      <c r="A9" s="85"/>
      <c r="B9" s="86"/>
      <c r="C9" s="86"/>
      <c r="D9" s="86"/>
      <c r="E9" s="86"/>
      <c r="F9" s="82"/>
      <c r="H9" s="91"/>
      <c r="I9" s="78"/>
      <c r="J9" s="128"/>
      <c r="K9" s="84"/>
      <c r="L9" s="84"/>
      <c r="M9" s="82"/>
      <c r="N9" s="67"/>
      <c r="O9" s="92"/>
      <c r="P9" s="81"/>
      <c r="Q9" s="81"/>
      <c r="R9" s="81"/>
      <c r="S9" s="81"/>
      <c r="T9" s="82"/>
    </row>
    <row r="10" spans="1:38" ht="18.5" thickBot="1">
      <c r="A10" s="85"/>
      <c r="B10" s="86"/>
      <c r="C10" s="86"/>
      <c r="D10" s="86"/>
      <c r="E10" s="86"/>
      <c r="F10" s="82"/>
      <c r="G10" s="67"/>
      <c r="H10" s="91"/>
      <c r="I10" s="81"/>
      <c r="J10" s="128"/>
      <c r="K10" s="84"/>
      <c r="L10" s="81"/>
      <c r="M10" s="82"/>
      <c r="N10" s="67"/>
      <c r="O10" s="92"/>
      <c r="P10" s="87" t="s">
        <v>27</v>
      </c>
      <c r="Q10" s="93">
        <f>((Q8*100)*0.6)*($C$18/$C$17)</f>
        <v>-3</v>
      </c>
      <c r="R10" s="94" t="s">
        <v>28</v>
      </c>
      <c r="S10" s="95"/>
      <c r="T10" s="82"/>
    </row>
    <row r="11" spans="1:38" ht="16.5" thickBot="1">
      <c r="A11" s="85"/>
      <c r="B11" s="86"/>
      <c r="C11" s="86"/>
      <c r="D11" s="86"/>
      <c r="E11" s="86"/>
      <c r="F11" s="82"/>
      <c r="G11" s="67"/>
      <c r="H11" s="91"/>
      <c r="I11" s="81"/>
      <c r="J11" s="128"/>
      <c r="K11" s="84"/>
      <c r="L11" s="81"/>
      <c r="M11" s="82"/>
      <c r="N11" s="67"/>
      <c r="O11" s="96"/>
      <c r="P11" s="97"/>
      <c r="Q11" s="98"/>
      <c r="R11" s="98"/>
      <c r="S11" s="98"/>
      <c r="T11" s="99"/>
    </row>
    <row r="12" spans="1:38" ht="15.5" thickBot="1">
      <c r="A12" s="92"/>
      <c r="B12" s="81"/>
      <c r="C12" s="81"/>
      <c r="D12" s="81"/>
      <c r="E12" s="81"/>
      <c r="F12" s="82"/>
      <c r="G12" s="67"/>
      <c r="H12" s="91"/>
      <c r="I12" s="78"/>
      <c r="J12" s="81"/>
      <c r="K12" s="100"/>
      <c r="L12" s="81"/>
      <c r="M12" s="82"/>
      <c r="N12" s="67"/>
    </row>
    <row r="13" spans="1:38" ht="23" thickBot="1">
      <c r="A13" s="92"/>
      <c r="B13" s="81"/>
      <c r="C13" s="404"/>
      <c r="D13" s="404"/>
      <c r="E13" s="81"/>
      <c r="F13" s="82"/>
      <c r="H13" s="91"/>
      <c r="I13" s="101"/>
      <c r="J13" s="128"/>
      <c r="K13" s="81"/>
      <c r="L13" s="81"/>
      <c r="M13" s="82"/>
      <c r="N13" s="67"/>
      <c r="O13" s="102" t="s">
        <v>37</v>
      </c>
      <c r="P13" s="103" t="s">
        <v>38</v>
      </c>
      <c r="Q13" s="104"/>
      <c r="R13" s="105"/>
      <c r="S13" s="105"/>
      <c r="T13" s="61"/>
    </row>
    <row r="14" spans="1:38" ht="15.75" customHeight="1">
      <c r="A14" s="85"/>
      <c r="B14" s="106"/>
      <c r="C14" s="107"/>
      <c r="D14" s="81"/>
      <c r="E14" s="81"/>
      <c r="F14" s="82"/>
      <c r="H14" s="108"/>
      <c r="I14" s="81"/>
      <c r="J14" s="81"/>
      <c r="K14" s="81"/>
      <c r="L14" s="81"/>
      <c r="M14" s="82"/>
      <c r="N14" s="67"/>
      <c r="O14" s="109" t="s">
        <v>39</v>
      </c>
      <c r="P14" s="73"/>
      <c r="Q14" s="73"/>
      <c r="R14" s="73"/>
      <c r="S14" s="73"/>
      <c r="T14" s="65"/>
    </row>
    <row r="15" spans="1:38" ht="19.5" customHeight="1" thickBot="1">
      <c r="A15" s="91" t="s">
        <v>40</v>
      </c>
      <c r="B15" s="78" t="s">
        <v>41</v>
      </c>
      <c r="C15" s="81">
        <v>1.4</v>
      </c>
      <c r="D15" s="84" t="s">
        <v>42</v>
      </c>
      <c r="E15" s="81"/>
      <c r="F15" s="82"/>
      <c r="H15" s="110"/>
      <c r="I15" s="87"/>
      <c r="J15" s="111"/>
      <c r="K15" s="89"/>
      <c r="L15" s="90"/>
      <c r="M15" s="82"/>
      <c r="N15" s="67"/>
      <c r="O15" s="68"/>
      <c r="P15" s="69"/>
      <c r="Q15" s="63"/>
      <c r="R15" s="70" t="s">
        <v>15</v>
      </c>
      <c r="S15" s="63"/>
      <c r="T15" s="65"/>
    </row>
    <row r="16" spans="1:38" s="113" customFormat="1" ht="15.75" customHeight="1" thickBot="1">
      <c r="A16" s="91" t="s">
        <v>43</v>
      </c>
      <c r="B16" s="78" t="s">
        <v>44</v>
      </c>
      <c r="C16" s="129">
        <v>0.73</v>
      </c>
      <c r="D16" s="81" t="s">
        <v>45</v>
      </c>
      <c r="E16" s="81"/>
      <c r="F16" s="82"/>
      <c r="G16" s="66"/>
      <c r="H16" s="92"/>
      <c r="I16" s="81"/>
      <c r="J16" s="81"/>
      <c r="K16" s="81"/>
      <c r="L16" s="81"/>
      <c r="M16" s="82"/>
      <c r="N16" s="67"/>
      <c r="O16" s="72"/>
      <c r="P16" s="73"/>
      <c r="Q16" s="73"/>
      <c r="R16" s="63"/>
      <c r="S16" s="63"/>
      <c r="T16" s="74"/>
      <c r="U16" s="112"/>
      <c r="V16" s="112"/>
      <c r="W16" s="112"/>
      <c r="X16" s="112"/>
      <c r="Y16" s="112"/>
      <c r="Z16" s="112"/>
      <c r="AA16" s="112"/>
      <c r="AB16" s="112"/>
    </row>
    <row r="17" spans="1:28" ht="16.5" thickBot="1">
      <c r="A17" s="91" t="s">
        <v>46</v>
      </c>
      <c r="B17" s="81" t="s">
        <v>47</v>
      </c>
      <c r="C17" s="129">
        <v>100</v>
      </c>
      <c r="D17" s="81" t="s">
        <v>48</v>
      </c>
      <c r="E17" s="81"/>
      <c r="F17" s="82"/>
      <c r="H17" s="92"/>
      <c r="I17" s="87"/>
      <c r="J17" s="93"/>
      <c r="K17" s="94"/>
      <c r="L17" s="95"/>
      <c r="M17" s="82"/>
      <c r="N17" s="67"/>
      <c r="O17" s="77" t="s">
        <v>49</v>
      </c>
      <c r="P17" s="78" t="s">
        <v>4</v>
      </c>
      <c r="Q17" s="131">
        <v>6</v>
      </c>
      <c r="R17" s="80" t="s">
        <v>50</v>
      </c>
      <c r="S17" s="81"/>
      <c r="T17" s="82"/>
    </row>
    <row r="18" spans="1:28" s="113" customFormat="1" ht="18" customHeight="1" thickBot="1">
      <c r="A18" s="91" t="s">
        <v>51</v>
      </c>
      <c r="B18" s="81" t="s">
        <v>52</v>
      </c>
      <c r="C18" s="129">
        <v>25</v>
      </c>
      <c r="D18" s="81" t="s">
        <v>53</v>
      </c>
      <c r="E18" s="81"/>
      <c r="F18" s="82"/>
      <c r="G18" s="66"/>
      <c r="H18" s="114"/>
      <c r="I18" s="115"/>
      <c r="J18" s="115"/>
      <c r="K18" s="115"/>
      <c r="L18" s="115"/>
      <c r="M18" s="116"/>
      <c r="N18" s="67"/>
      <c r="O18" s="83"/>
      <c r="P18" s="78"/>
      <c r="Q18" s="81"/>
      <c r="R18" s="84"/>
      <c r="S18" s="81"/>
      <c r="T18" s="82"/>
      <c r="U18" s="112"/>
      <c r="V18" s="112"/>
      <c r="W18" s="112"/>
      <c r="X18" s="112"/>
      <c r="Y18" s="112"/>
      <c r="Z18" s="112"/>
      <c r="AA18" s="112"/>
      <c r="AB18" s="112"/>
    </row>
    <row r="19" spans="1:28" ht="19.5" customHeight="1" thickBot="1">
      <c r="A19" s="108" t="s">
        <v>54</v>
      </c>
      <c r="B19" s="81" t="s">
        <v>55</v>
      </c>
      <c r="C19" s="129">
        <v>5.7</v>
      </c>
      <c r="D19" s="84"/>
      <c r="E19" s="84"/>
      <c r="F19" s="82"/>
      <c r="H19" s="49"/>
      <c r="I19" s="49"/>
      <c r="J19" s="49"/>
      <c r="K19" s="49"/>
      <c r="L19" s="49"/>
      <c r="M19" s="49"/>
      <c r="N19" s="67"/>
      <c r="O19" s="83"/>
      <c r="P19" s="87" t="s">
        <v>19</v>
      </c>
      <c r="Q19" s="88">
        <f>-0.1+0.1*Q17</f>
        <v>0.50000000000000011</v>
      </c>
      <c r="R19" s="89" t="s">
        <v>20</v>
      </c>
      <c r="S19" s="90"/>
      <c r="T19" s="82"/>
    </row>
    <row r="20" spans="1:28" s="113" customFormat="1" ht="20.25" customHeight="1" thickBot="1">
      <c r="A20" s="108" t="s">
        <v>56</v>
      </c>
      <c r="B20" s="81" t="s">
        <v>55</v>
      </c>
      <c r="C20" s="129">
        <v>11.45</v>
      </c>
      <c r="D20" s="84"/>
      <c r="E20" s="84"/>
      <c r="F20" s="82"/>
      <c r="G20" s="66"/>
      <c r="H20" s="102" t="s">
        <v>57</v>
      </c>
      <c r="I20" s="117" t="s">
        <v>58</v>
      </c>
      <c r="J20" s="53"/>
      <c r="K20" s="53"/>
      <c r="L20" s="53"/>
      <c r="M20" s="54"/>
      <c r="N20" s="67"/>
      <c r="O20" s="92"/>
      <c r="P20" s="81"/>
      <c r="Q20" s="81"/>
      <c r="R20" s="81"/>
      <c r="S20" s="81"/>
      <c r="T20" s="82"/>
      <c r="U20" s="112"/>
      <c r="V20" s="112"/>
      <c r="W20" s="112"/>
      <c r="X20" s="112"/>
      <c r="Y20" s="112"/>
      <c r="Z20" s="112"/>
      <c r="AA20" s="112"/>
      <c r="AB20" s="112"/>
    </row>
    <row r="21" spans="1:28" ht="18.5" thickBot="1">
      <c r="A21" s="83"/>
      <c r="B21" s="81"/>
      <c r="C21" s="81"/>
      <c r="D21" s="81"/>
      <c r="E21" s="81"/>
      <c r="F21" s="82"/>
      <c r="H21" s="62"/>
      <c r="I21" s="63"/>
      <c r="J21" s="64"/>
      <c r="K21" s="63"/>
      <c r="L21" s="63"/>
      <c r="M21" s="65"/>
      <c r="N21" s="67"/>
      <c r="O21" s="92"/>
      <c r="P21" s="87" t="s">
        <v>27</v>
      </c>
      <c r="Q21" s="93">
        <f>((Q19*100)*0.6)*($C$18/$C$17)</f>
        <v>7.5000000000000018</v>
      </c>
      <c r="R21" s="94" t="s">
        <v>28</v>
      </c>
      <c r="S21" s="95"/>
      <c r="T21" s="82"/>
    </row>
    <row r="22" spans="1:28" s="113" customFormat="1" ht="18" customHeight="1" thickBot="1">
      <c r="A22" s="83"/>
      <c r="B22" s="87" t="s">
        <v>19</v>
      </c>
      <c r="C22" s="111">
        <f>C15*(C19+(C16*C18*10)+(C20*SQRT(C18*10)))/(C18*10)</f>
        <v>2.0677462178499821</v>
      </c>
      <c r="D22" s="89" t="s">
        <v>20</v>
      </c>
      <c r="E22" s="90"/>
      <c r="F22" s="82"/>
      <c r="G22" s="66"/>
      <c r="H22" s="62"/>
      <c r="I22" s="63"/>
      <c r="J22" s="64"/>
      <c r="K22" s="70" t="s">
        <v>15</v>
      </c>
      <c r="L22" s="63"/>
      <c r="M22" s="65"/>
      <c r="N22" s="67"/>
      <c r="O22" s="96"/>
      <c r="P22" s="97"/>
      <c r="Q22" s="98"/>
      <c r="R22" s="98"/>
      <c r="S22" s="98"/>
      <c r="T22" s="99"/>
      <c r="U22" s="112"/>
      <c r="V22" s="112"/>
      <c r="W22" s="112"/>
      <c r="X22" s="112"/>
      <c r="Y22" s="112"/>
      <c r="Z22" s="112"/>
      <c r="AA22" s="112"/>
      <c r="AB22" s="112"/>
    </row>
    <row r="23" spans="1:28" ht="18.899999999999999" customHeight="1" thickBot="1">
      <c r="A23" s="92"/>
      <c r="B23" s="81"/>
      <c r="C23" s="81"/>
      <c r="D23" s="81"/>
      <c r="E23" s="81"/>
      <c r="F23" s="82"/>
      <c r="H23" s="76"/>
      <c r="I23" s="63"/>
      <c r="J23" s="63"/>
      <c r="K23" s="63"/>
      <c r="L23" s="63"/>
      <c r="M23" s="65"/>
      <c r="N23" s="67"/>
      <c r="O23" s="112"/>
      <c r="P23" s="112"/>
      <c r="Q23" s="112"/>
      <c r="R23" s="112"/>
      <c r="S23" s="112"/>
      <c r="T23" s="112"/>
    </row>
    <row r="24" spans="1:28" s="113" customFormat="1" ht="18.899999999999999" customHeight="1" thickBot="1">
      <c r="A24" s="92"/>
      <c r="B24" s="87" t="s">
        <v>27</v>
      </c>
      <c r="C24" s="93">
        <f>((C22*100)*0.6)*($C$18/$C$17)</f>
        <v>31.016193267749728</v>
      </c>
      <c r="D24" s="94" t="s">
        <v>28</v>
      </c>
      <c r="E24" s="95"/>
      <c r="F24" s="82"/>
      <c r="G24" s="118"/>
      <c r="H24" s="76"/>
      <c r="I24" s="63"/>
      <c r="J24" s="63"/>
      <c r="K24" s="63"/>
      <c r="L24" s="63"/>
      <c r="M24" s="65"/>
      <c r="N24" s="119"/>
      <c r="O24" s="56" t="s">
        <v>59</v>
      </c>
      <c r="P24" s="120" t="s">
        <v>60</v>
      </c>
      <c r="Q24" s="104"/>
      <c r="R24" s="105"/>
      <c r="S24" s="105"/>
      <c r="T24" s="61"/>
      <c r="U24" s="112"/>
      <c r="V24" s="112"/>
      <c r="W24" s="112"/>
      <c r="X24" s="112"/>
      <c r="Y24" s="112"/>
      <c r="Z24" s="112"/>
      <c r="AA24" s="112"/>
      <c r="AB24" s="112"/>
    </row>
    <row r="25" spans="1:28" ht="23" thickBot="1">
      <c r="A25" s="96"/>
      <c r="B25" s="98"/>
      <c r="C25" s="98"/>
      <c r="D25" s="98"/>
      <c r="E25" s="98"/>
      <c r="F25" s="121"/>
      <c r="H25" s="76"/>
      <c r="I25" s="63"/>
      <c r="J25" s="63"/>
      <c r="K25" s="63"/>
      <c r="L25" s="63"/>
      <c r="M25" s="65"/>
      <c r="N25" s="67"/>
      <c r="O25" s="68"/>
      <c r="P25" s="69"/>
      <c r="Q25" s="63"/>
      <c r="R25" s="70" t="s">
        <v>15</v>
      </c>
      <c r="S25" s="63"/>
      <c r="T25" s="65"/>
    </row>
    <row r="26" spans="1:28" ht="15.5" thickBot="1">
      <c r="A26" s="122"/>
      <c r="B26" s="123"/>
      <c r="C26" s="123"/>
      <c r="D26" s="123"/>
      <c r="E26" s="123"/>
      <c r="F26" s="123"/>
      <c r="H26" s="91" t="s">
        <v>21</v>
      </c>
      <c r="I26" s="78" t="s">
        <v>22</v>
      </c>
      <c r="J26" s="328">
        <f>Forside!P21+1</f>
        <v>301</v>
      </c>
      <c r="K26" s="84" t="s">
        <v>23</v>
      </c>
      <c r="L26" s="84"/>
      <c r="M26" s="82"/>
      <c r="N26" s="67"/>
      <c r="O26" s="72"/>
      <c r="P26" s="73"/>
      <c r="Q26" s="73"/>
      <c r="R26" s="63"/>
      <c r="S26" s="63"/>
      <c r="T26" s="74"/>
    </row>
    <row r="27" spans="1:28" ht="15.5" thickBot="1">
      <c r="A27" s="124"/>
      <c r="B27" s="124"/>
      <c r="C27" s="124"/>
      <c r="D27" s="124"/>
      <c r="E27" s="124"/>
      <c r="F27" s="124"/>
      <c r="H27" s="91" t="s">
        <v>24</v>
      </c>
      <c r="I27" s="81" t="s">
        <v>25</v>
      </c>
      <c r="J27" s="329">
        <f>Forside!P23</f>
        <v>3</v>
      </c>
      <c r="K27" s="125" t="s">
        <v>61</v>
      </c>
      <c r="L27" s="81"/>
      <c r="M27" s="82"/>
      <c r="N27" s="67"/>
      <c r="O27" s="77" t="s">
        <v>34</v>
      </c>
      <c r="P27" s="78" t="s">
        <v>35</v>
      </c>
      <c r="Q27" s="341">
        <f>J30</f>
        <v>18</v>
      </c>
      <c r="R27" s="80" t="s">
        <v>197</v>
      </c>
      <c r="S27" s="81"/>
      <c r="T27" s="82"/>
    </row>
    <row r="28" spans="1:28" ht="15.5" thickBot="1">
      <c r="A28" s="124"/>
      <c r="B28" s="126"/>
      <c r="C28" s="124"/>
      <c r="D28" s="124"/>
      <c r="E28" s="124"/>
      <c r="F28" s="124"/>
      <c r="H28" s="91" t="s">
        <v>29</v>
      </c>
      <c r="I28" s="81" t="s">
        <v>30</v>
      </c>
      <c r="J28" s="329">
        <f>Forside!P25</f>
        <v>1</v>
      </c>
      <c r="K28" s="84" t="s">
        <v>61</v>
      </c>
      <c r="L28" s="81"/>
      <c r="M28" s="82"/>
      <c r="N28" s="67"/>
      <c r="O28" s="83"/>
      <c r="P28" s="78"/>
      <c r="Q28" s="81"/>
      <c r="R28" s="84"/>
      <c r="S28" s="81"/>
      <c r="T28" s="82"/>
    </row>
    <row r="29" spans="1:28" s="124" customFormat="1" ht="18">
      <c r="B29" s="127"/>
      <c r="G29" s="66"/>
      <c r="H29" s="91" t="s">
        <v>31</v>
      </c>
      <c r="I29" s="78" t="s">
        <v>32</v>
      </c>
      <c r="J29" s="81">
        <f>75-(8.2*J27)-(1.4*(J28*J28))</f>
        <v>49.000000000000007</v>
      </c>
      <c r="K29" s="100" t="s">
        <v>33</v>
      </c>
      <c r="L29" s="81"/>
      <c r="M29" s="82"/>
      <c r="N29" s="67"/>
      <c r="O29" s="83"/>
      <c r="P29" s="87" t="s">
        <v>19</v>
      </c>
      <c r="Q29" s="88">
        <f>1.5/Q27</f>
        <v>8.3333333333333329E-2</v>
      </c>
      <c r="R29" s="89" t="s">
        <v>20</v>
      </c>
      <c r="S29" s="90"/>
      <c r="T29" s="82"/>
    </row>
    <row r="30" spans="1:28" s="124" customFormat="1" ht="15.5" thickBot="1">
      <c r="G30" s="66"/>
      <c r="H30" s="91" t="s">
        <v>34</v>
      </c>
      <c r="I30" s="81" t="s">
        <v>35</v>
      </c>
      <c r="J30" s="340">
        <f>Forside!G15</f>
        <v>18</v>
      </c>
      <c r="K30" s="81" t="s">
        <v>36</v>
      </c>
      <c r="L30" s="81"/>
      <c r="M30" s="82"/>
      <c r="N30" s="67"/>
      <c r="O30" s="92"/>
      <c r="P30" s="81"/>
      <c r="Q30" s="81"/>
      <c r="R30" s="81"/>
      <c r="S30" s="81"/>
      <c r="T30" s="82"/>
    </row>
    <row r="31" spans="1:28" s="124" customFormat="1" ht="18.5" thickBot="1">
      <c r="G31" s="66"/>
      <c r="H31" s="108"/>
      <c r="I31" s="81"/>
      <c r="J31" s="81"/>
      <c r="K31" s="81"/>
      <c r="L31" s="81"/>
      <c r="M31" s="82"/>
      <c r="N31" s="67"/>
      <c r="O31" s="92"/>
      <c r="P31" s="87" t="s">
        <v>27</v>
      </c>
      <c r="Q31" s="93">
        <f>((Q29*100)*0.6)*($C$18/$C$17)</f>
        <v>1.2499999999999998</v>
      </c>
      <c r="R31" s="94" t="s">
        <v>28</v>
      </c>
      <c r="S31" s="95"/>
      <c r="T31" s="82"/>
    </row>
    <row r="32" spans="1:28" s="124" customFormat="1" ht="18.5" thickBot="1">
      <c r="G32" s="66"/>
      <c r="H32" s="110"/>
      <c r="I32" s="87" t="s">
        <v>19</v>
      </c>
      <c r="J32" s="111">
        <f>(2*J26)/(J29*J30)</f>
        <v>0.68253968253968245</v>
      </c>
      <c r="K32" s="89" t="s">
        <v>20</v>
      </c>
      <c r="L32" s="90"/>
      <c r="M32" s="82"/>
      <c r="N32" s="67"/>
      <c r="O32" s="96"/>
      <c r="P32" s="97"/>
      <c r="Q32" s="98"/>
      <c r="R32" s="98"/>
      <c r="S32" s="98"/>
      <c r="T32" s="99"/>
    </row>
    <row r="33" spans="8:13" s="124" customFormat="1" ht="13" thickBot="1">
      <c r="H33" s="92"/>
      <c r="I33" s="81"/>
      <c r="J33" s="81"/>
      <c r="K33" s="81"/>
      <c r="L33" s="81"/>
      <c r="M33" s="82"/>
    </row>
    <row r="34" spans="8:13" s="124" customFormat="1" ht="18.5" thickBot="1">
      <c r="H34" s="92"/>
      <c r="I34" s="87" t="s">
        <v>27</v>
      </c>
      <c r="J34" s="93">
        <f>((J32*100)*0.6)*($C$18/$C$17)</f>
        <v>10.238095238095235</v>
      </c>
      <c r="K34" s="94" t="s">
        <v>28</v>
      </c>
      <c r="L34" s="95"/>
      <c r="M34" s="82"/>
    </row>
    <row r="35" spans="8:13" s="124" customFormat="1" ht="15.5" thickBot="1">
      <c r="H35" s="114"/>
      <c r="I35" s="115"/>
      <c r="J35" s="115"/>
      <c r="K35" s="115"/>
      <c r="L35" s="115"/>
      <c r="M35" s="116"/>
    </row>
    <row r="36" spans="8:13" s="124" customFormat="1"/>
    <row r="37" spans="8:13" s="124" customFormat="1"/>
    <row r="38" spans="8:13" s="124" customFormat="1"/>
    <row r="39" spans="8:13" s="124" customFormat="1"/>
    <row r="40" spans="8:13" s="124" customFormat="1"/>
    <row r="41" spans="8:13" s="124" customFormat="1"/>
    <row r="42" spans="8:13" s="124" customFormat="1"/>
    <row r="43" spans="8:13" s="124" customFormat="1"/>
    <row r="44" spans="8:13" s="124" customFormat="1"/>
    <row r="45" spans="8:13" s="124" customFormat="1"/>
    <row r="46" spans="8:13" s="124" customFormat="1"/>
    <row r="47" spans="8:13" s="124" customFormat="1"/>
    <row r="48" spans="8:13" s="124" customFormat="1"/>
    <row r="49" s="124" customFormat="1"/>
    <row r="50" s="124" customFormat="1"/>
    <row r="51" s="124" customFormat="1"/>
    <row r="52" s="124" customFormat="1"/>
    <row r="53" s="124" customFormat="1"/>
    <row r="54" s="124" customFormat="1"/>
    <row r="55" s="124" customFormat="1"/>
    <row r="56" s="124" customFormat="1"/>
    <row r="57" s="124" customFormat="1"/>
    <row r="58" s="124" customFormat="1"/>
    <row r="59" s="124" customFormat="1"/>
    <row r="60" s="124" customFormat="1"/>
    <row r="61" s="124" customFormat="1"/>
    <row r="62" s="124" customFormat="1"/>
    <row r="63" s="124" customFormat="1"/>
    <row r="64" s="124" customFormat="1"/>
    <row r="65" s="124" customFormat="1"/>
    <row r="66" s="124" customFormat="1"/>
    <row r="67" s="124" customFormat="1"/>
    <row r="68" s="124" customFormat="1"/>
    <row r="69" s="124" customFormat="1"/>
    <row r="70" s="124" customFormat="1"/>
    <row r="71" s="124" customFormat="1"/>
    <row r="72" s="124" customFormat="1"/>
    <row r="73" s="124" customFormat="1"/>
    <row r="74" s="124" customFormat="1"/>
    <row r="75" s="124" customFormat="1"/>
    <row r="76" s="124" customFormat="1"/>
    <row r="77" s="124" customFormat="1"/>
    <row r="78" s="124" customFormat="1"/>
    <row r="79" s="124" customFormat="1"/>
    <row r="80" s="124" customFormat="1"/>
    <row r="81" s="124" customFormat="1"/>
    <row r="82" s="124" customFormat="1"/>
    <row r="83" s="124" customFormat="1"/>
    <row r="84" s="124" customFormat="1"/>
    <row r="85" s="124" customFormat="1"/>
    <row r="86" s="124" customFormat="1"/>
    <row r="87" s="124" customFormat="1"/>
    <row r="88" s="124" customFormat="1"/>
    <row r="89" s="124" customFormat="1"/>
    <row r="90" s="124" customFormat="1"/>
    <row r="91" s="124" customFormat="1"/>
    <row r="92" s="124" customFormat="1"/>
    <row r="93" s="124" customFormat="1"/>
    <row r="94" s="124" customFormat="1"/>
    <row r="95" s="124" customFormat="1"/>
    <row r="96" s="124" customFormat="1"/>
    <row r="97" s="124" customFormat="1"/>
    <row r="98" s="124" customFormat="1"/>
    <row r="99" s="124" customFormat="1"/>
    <row r="100" s="124" customFormat="1"/>
    <row r="101" s="124" customFormat="1"/>
    <row r="102" s="124" customFormat="1"/>
    <row r="103" s="124" customFormat="1"/>
    <row r="104" s="124" customFormat="1"/>
    <row r="105" s="49" customFormat="1"/>
    <row r="106" s="49" customFormat="1"/>
    <row r="107" s="49" customFormat="1"/>
    <row r="108" s="49" customFormat="1"/>
    <row r="109" s="49" customFormat="1"/>
    <row r="110" s="49" customFormat="1"/>
    <row r="111" s="49" customFormat="1"/>
    <row r="112" s="49" customFormat="1"/>
    <row r="113" s="49" customFormat="1"/>
    <row r="114" s="49" customFormat="1"/>
    <row r="115" s="49" customFormat="1"/>
    <row r="116" s="49" customFormat="1"/>
    <row r="117" s="49" customFormat="1"/>
    <row r="118" s="49" customFormat="1"/>
    <row r="119" s="49" customFormat="1"/>
    <row r="120" s="49" customFormat="1"/>
    <row r="121" s="49" customFormat="1"/>
    <row r="122" s="49" customFormat="1"/>
    <row r="123" s="49" customFormat="1"/>
  </sheetData>
  <mergeCells count="2">
    <mergeCell ref="I3:M3"/>
    <mergeCell ref="C13:D13"/>
  </mergeCells>
  <dataValidations count="2">
    <dataValidation type="list" allowBlank="1" showInputMessage="1" showErrorMessage="1" sqref="C13" xr:uid="{4728A77A-2A14-46CA-A6BD-EDC939DA26E3}">
      <formula1>#REF!</formula1>
    </dataValidation>
    <dataValidation type="list" allowBlank="1" showInputMessage="1" showErrorMessage="1" sqref="C19:C20 C16" xr:uid="{9851F2E8-0092-4427-84B5-6E3409838E29}">
      <formula1>#REF!</formula1>
    </dataValidation>
  </dataValidations>
  <hyperlinks>
    <hyperlink ref="K27" location="Hjelpetabeller!A1" display=" klasse fra tabell" xr:uid="{CAE4A842-A34B-4852-8A99-857765221CD4}"/>
  </hyperlink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6C04-8A0B-42B9-961F-A47A8C25447E}">
  <dimension ref="A1:AL114"/>
  <sheetViews>
    <sheetView workbookViewId="0">
      <selection activeCell="F32" sqref="F32"/>
    </sheetView>
  </sheetViews>
  <sheetFormatPr baseColWidth="10" defaultRowHeight="12.5"/>
  <cols>
    <col min="1" max="1" width="2" style="49" customWidth="1"/>
    <col min="2" max="2" width="22" customWidth="1"/>
    <col min="3" max="3" width="20.6328125" customWidth="1"/>
    <col min="4" max="4" width="19.6328125" style="49" customWidth="1"/>
    <col min="5" max="5" width="28.6328125" style="49" customWidth="1"/>
    <col min="6" max="6" width="23" customWidth="1"/>
    <col min="7" max="7" width="11.6328125" style="138" customWidth="1"/>
    <col min="8" max="8" width="5.36328125" style="49" customWidth="1"/>
    <col min="9" max="9" width="17.36328125" style="144" customWidth="1"/>
    <col min="10" max="11" width="10.6328125" style="144" customWidth="1"/>
    <col min="12" max="12" width="42.36328125" style="49" customWidth="1"/>
    <col min="13" max="19" width="0" hidden="1" customWidth="1"/>
    <col min="20" max="20" width="14.36328125" hidden="1" customWidth="1"/>
  </cols>
  <sheetData>
    <row r="1" spans="1:38" s="49" customFormat="1" ht="42" customHeight="1">
      <c r="A1" s="132"/>
      <c r="B1" s="133" t="s">
        <v>62</v>
      </c>
      <c r="C1" s="132"/>
      <c r="D1" s="132"/>
      <c r="E1" s="132"/>
      <c r="F1" s="132"/>
      <c r="G1" s="132"/>
      <c r="H1" s="132"/>
      <c r="I1" s="132"/>
      <c r="J1" s="132"/>
      <c r="AF1" s="50"/>
      <c r="AG1" s="50"/>
      <c r="AH1" s="50"/>
      <c r="AI1" s="50"/>
      <c r="AJ1" s="50"/>
      <c r="AK1" s="50"/>
      <c r="AL1" s="50"/>
    </row>
    <row r="2" spans="1:38" s="49" customFormat="1" ht="13" thickBot="1">
      <c r="G2" s="134"/>
      <c r="I2" s="135"/>
      <c r="J2" s="135"/>
      <c r="K2" s="135"/>
    </row>
    <row r="3" spans="1:38" ht="28.5" thickBot="1">
      <c r="B3" s="136" t="s">
        <v>63</v>
      </c>
      <c r="C3" t="s">
        <v>64</v>
      </c>
      <c r="F3" s="137" t="s">
        <v>65</v>
      </c>
      <c r="G3" s="138" t="s">
        <v>66</v>
      </c>
      <c r="I3" s="136" t="s">
        <v>67</v>
      </c>
      <c r="J3" s="139" t="s">
        <v>68</v>
      </c>
      <c r="K3" s="140" t="s">
        <v>69</v>
      </c>
    </row>
    <row r="4" spans="1:38">
      <c r="B4">
        <v>1</v>
      </c>
      <c r="C4" s="141" t="s">
        <v>193</v>
      </c>
      <c r="D4" s="142"/>
      <c r="F4">
        <v>1</v>
      </c>
      <c r="G4" s="143" t="s">
        <v>70</v>
      </c>
      <c r="I4" s="144">
        <v>0.5</v>
      </c>
      <c r="J4" s="145">
        <f>I4*100/60</f>
        <v>0.83333333333333337</v>
      </c>
      <c r="K4" s="146" t="s">
        <v>71</v>
      </c>
    </row>
    <row r="5" spans="1:38">
      <c r="B5">
        <v>2</v>
      </c>
      <c r="C5" s="141" t="s">
        <v>194</v>
      </c>
      <c r="D5" s="142"/>
      <c r="F5">
        <v>2</v>
      </c>
      <c r="G5" s="143" t="s">
        <v>72</v>
      </c>
      <c r="I5" s="144">
        <v>0.7</v>
      </c>
      <c r="J5" s="145">
        <f>I5*100/60</f>
        <v>1.1666666666666667</v>
      </c>
      <c r="K5" s="147" t="s">
        <v>73</v>
      </c>
    </row>
    <row r="6" spans="1:38" ht="13" thickBot="1">
      <c r="B6">
        <v>3</v>
      </c>
      <c r="C6" s="141" t="s">
        <v>195</v>
      </c>
      <c r="D6" s="142"/>
      <c r="F6">
        <v>3</v>
      </c>
      <c r="G6" s="143" t="s">
        <v>74</v>
      </c>
      <c r="I6" s="144">
        <v>0.9</v>
      </c>
      <c r="J6" s="145">
        <f>I6*100/60</f>
        <v>1.5</v>
      </c>
      <c r="K6" s="148" t="s">
        <v>75</v>
      </c>
    </row>
    <row r="7" spans="1:38">
      <c r="B7">
        <v>4</v>
      </c>
      <c r="C7" s="141" t="s">
        <v>196</v>
      </c>
      <c r="D7" s="142"/>
      <c r="F7">
        <v>4</v>
      </c>
      <c r="G7" s="143" t="s">
        <v>76</v>
      </c>
      <c r="I7" s="135"/>
      <c r="J7" s="135"/>
      <c r="K7" s="135"/>
    </row>
    <row r="8" spans="1:38">
      <c r="B8">
        <v>5</v>
      </c>
      <c r="C8" s="141" t="s">
        <v>77</v>
      </c>
      <c r="D8" s="142"/>
      <c r="F8">
        <v>5</v>
      </c>
      <c r="G8" s="143" t="s">
        <v>78</v>
      </c>
      <c r="I8" s="135"/>
      <c r="J8" s="135"/>
      <c r="K8" s="135"/>
    </row>
    <row r="9" spans="1:38" s="49" customFormat="1">
      <c r="G9" s="134"/>
      <c r="I9" s="135"/>
      <c r="J9" s="135"/>
      <c r="K9" s="135"/>
    </row>
    <row r="10" spans="1:38">
      <c r="B10" s="149" t="s">
        <v>79</v>
      </c>
      <c r="C10" s="149"/>
      <c r="F10" s="49"/>
      <c r="G10" s="134"/>
      <c r="I10" s="135"/>
      <c r="J10" s="135"/>
      <c r="K10" s="135"/>
    </row>
    <row r="11" spans="1:38" ht="33.75" customHeight="1" thickBot="1">
      <c r="B11" s="150"/>
      <c r="C11" s="151"/>
      <c r="D11" s="152"/>
      <c r="F11" s="153" t="s">
        <v>80</v>
      </c>
      <c r="G11" s="139" t="s">
        <v>81</v>
      </c>
      <c r="I11" s="136" t="s">
        <v>82</v>
      </c>
      <c r="J11" s="154" t="s">
        <v>54</v>
      </c>
      <c r="K11" s="154" t="s">
        <v>56</v>
      </c>
    </row>
    <row r="12" spans="1:38" ht="14.4" customHeight="1">
      <c r="B12" s="155"/>
      <c r="C12" s="151"/>
      <c r="D12" s="152"/>
      <c r="F12" s="156">
        <v>1.04</v>
      </c>
      <c r="G12" s="157" t="s">
        <v>83</v>
      </c>
      <c r="I12" s="144" t="s">
        <v>84</v>
      </c>
      <c r="J12" s="145">
        <v>5.7</v>
      </c>
      <c r="K12" s="146">
        <v>11.45</v>
      </c>
      <c r="M12" s="158" t="s">
        <v>85</v>
      </c>
      <c r="N12" s="159"/>
      <c r="O12" s="160" t="s">
        <v>86</v>
      </c>
      <c r="P12" s="159"/>
      <c r="Q12" s="159"/>
      <c r="R12" s="159"/>
      <c r="S12" s="160"/>
      <c r="T12" s="161"/>
    </row>
    <row r="13" spans="1:38">
      <c r="B13" s="155"/>
      <c r="C13" s="151"/>
      <c r="D13" s="152"/>
      <c r="F13" s="156">
        <v>0.86</v>
      </c>
      <c r="G13" s="157" t="s">
        <v>73</v>
      </c>
      <c r="I13" s="144" t="s">
        <v>87</v>
      </c>
      <c r="J13" s="145">
        <v>-43</v>
      </c>
      <c r="K13" s="147">
        <v>25.9</v>
      </c>
      <c r="M13" s="162" t="s">
        <v>88</v>
      </c>
      <c r="N13" s="163"/>
      <c r="O13" s="164" t="s">
        <v>89</v>
      </c>
      <c r="P13" s="163"/>
      <c r="Q13" s="163"/>
      <c r="R13" s="163"/>
      <c r="S13" s="164"/>
      <c r="T13" s="165"/>
    </row>
    <row r="14" spans="1:38">
      <c r="B14" s="155"/>
      <c r="C14" s="151"/>
      <c r="D14" s="152"/>
      <c r="F14" s="166">
        <v>0.73</v>
      </c>
      <c r="G14" s="167" t="s">
        <v>90</v>
      </c>
      <c r="I14" s="135"/>
      <c r="J14" s="135"/>
      <c r="K14" s="135"/>
      <c r="M14" s="162" t="s">
        <v>91</v>
      </c>
      <c r="N14" s="163"/>
      <c r="O14" s="164" t="s">
        <v>92</v>
      </c>
      <c r="P14" s="163"/>
      <c r="Q14" s="163"/>
      <c r="R14" s="163"/>
      <c r="S14" s="164"/>
      <c r="T14" s="165"/>
    </row>
    <row r="15" spans="1:38">
      <c r="B15" s="155"/>
      <c r="C15" s="151"/>
      <c r="D15" s="152"/>
      <c r="F15" s="168">
        <v>1.18</v>
      </c>
      <c r="G15" s="169" t="s">
        <v>83</v>
      </c>
      <c r="I15" s="135"/>
      <c r="J15" s="135"/>
      <c r="K15" s="135"/>
      <c r="M15" s="162" t="s">
        <v>93</v>
      </c>
      <c r="N15" s="163"/>
      <c r="O15" s="164" t="s">
        <v>94</v>
      </c>
      <c r="P15" s="163"/>
      <c r="Q15" s="163"/>
      <c r="R15" s="163"/>
      <c r="S15" s="164"/>
      <c r="T15" s="165"/>
    </row>
    <row r="16" spans="1:38">
      <c r="B16" s="151"/>
      <c r="C16" s="151"/>
      <c r="D16" s="152"/>
      <c r="F16" s="156">
        <v>0.67</v>
      </c>
      <c r="G16" s="157" t="s">
        <v>73</v>
      </c>
      <c r="I16" s="135"/>
      <c r="J16" s="135"/>
      <c r="K16" s="135"/>
      <c r="M16" s="162" t="s">
        <v>95</v>
      </c>
      <c r="N16" s="163"/>
      <c r="O16" s="164" t="s">
        <v>96</v>
      </c>
      <c r="P16" s="163"/>
      <c r="Q16" s="163"/>
      <c r="R16" s="163"/>
      <c r="S16" s="164"/>
      <c r="T16" s="165"/>
    </row>
    <row r="17" spans="2:20" ht="14" thickBot="1">
      <c r="B17" s="170"/>
      <c r="C17" s="151"/>
      <c r="D17" s="152"/>
      <c r="F17" s="171">
        <v>0.67</v>
      </c>
      <c r="G17" s="172" t="s">
        <v>90</v>
      </c>
      <c r="I17" s="135"/>
      <c r="J17" s="135"/>
      <c r="K17" s="135"/>
      <c r="M17" s="173"/>
      <c r="N17" s="163"/>
      <c r="O17" s="163"/>
      <c r="P17" s="163"/>
      <c r="Q17" s="163"/>
      <c r="R17" s="163"/>
      <c r="S17" s="163"/>
      <c r="T17" s="165"/>
    </row>
    <row r="18" spans="2:20" ht="13.5">
      <c r="B18" s="174"/>
      <c r="C18" s="151"/>
      <c r="D18" s="152"/>
      <c r="F18" s="49"/>
      <c r="G18" s="134"/>
      <c r="I18" s="135"/>
      <c r="J18" s="135"/>
      <c r="K18" s="135"/>
      <c r="M18" s="175" t="s">
        <v>97</v>
      </c>
      <c r="N18" s="163"/>
      <c r="O18" s="163"/>
      <c r="P18" s="163"/>
      <c r="Q18" s="163"/>
      <c r="R18" s="163"/>
      <c r="S18" s="163"/>
      <c r="T18" s="165"/>
    </row>
    <row r="19" spans="2:20" ht="13.5">
      <c r="B19" s="151"/>
      <c r="C19" s="151"/>
      <c r="D19" s="152"/>
      <c r="F19" s="49"/>
      <c r="G19" s="134"/>
      <c r="I19" s="135"/>
      <c r="J19" s="135"/>
      <c r="K19" s="135"/>
      <c r="M19" s="176" t="s">
        <v>98</v>
      </c>
      <c r="N19" s="163"/>
      <c r="O19" s="177" t="s">
        <v>99</v>
      </c>
      <c r="P19" s="163"/>
      <c r="Q19" s="177" t="s">
        <v>100</v>
      </c>
      <c r="R19" s="163"/>
      <c r="S19" s="163"/>
      <c r="T19" s="165"/>
    </row>
    <row r="20" spans="2:20">
      <c r="B20" s="151"/>
      <c r="C20" s="151"/>
      <c r="D20" s="152"/>
      <c r="F20" s="49"/>
      <c r="G20" s="134"/>
      <c r="I20" s="135"/>
      <c r="J20" s="135"/>
      <c r="K20" s="135"/>
      <c r="M20" s="173" t="s">
        <v>101</v>
      </c>
      <c r="N20" s="163"/>
      <c r="O20" s="164" t="s">
        <v>102</v>
      </c>
      <c r="P20" s="163"/>
      <c r="Q20" s="164" t="s">
        <v>103</v>
      </c>
      <c r="R20" s="163"/>
      <c r="S20" s="163"/>
      <c r="T20" s="165"/>
    </row>
    <row r="21" spans="2:20">
      <c r="B21" s="151"/>
      <c r="C21" s="151"/>
      <c r="D21" s="152"/>
      <c r="F21" s="49"/>
      <c r="G21" s="134"/>
      <c r="I21" s="135"/>
      <c r="J21" s="135"/>
      <c r="K21" s="135"/>
      <c r="M21" s="173" t="s">
        <v>104</v>
      </c>
      <c r="N21" s="163"/>
      <c r="O21" s="164" t="s">
        <v>105</v>
      </c>
      <c r="P21" s="163"/>
      <c r="Q21" s="178" t="s">
        <v>106</v>
      </c>
      <c r="R21" s="163"/>
      <c r="S21" s="163"/>
      <c r="T21" s="165"/>
    </row>
    <row r="22" spans="2:20" ht="13.5">
      <c r="B22" s="151"/>
      <c r="C22" s="151"/>
      <c r="D22" s="152"/>
      <c r="E22" s="179"/>
      <c r="F22" s="152"/>
      <c r="G22" s="152"/>
      <c r="H22" s="179"/>
      <c r="I22" s="152"/>
      <c r="J22" s="135"/>
      <c r="K22" s="135"/>
      <c r="M22" s="173" t="s">
        <v>107</v>
      </c>
      <c r="N22" s="163"/>
      <c r="O22" s="164" t="s">
        <v>108</v>
      </c>
      <c r="P22" s="163"/>
      <c r="Q22" s="164" t="s">
        <v>109</v>
      </c>
      <c r="R22" s="163"/>
      <c r="S22" s="163"/>
      <c r="T22" s="165"/>
    </row>
    <row r="23" spans="2:20">
      <c r="B23" s="151"/>
      <c r="C23" s="151"/>
      <c r="D23" s="152"/>
      <c r="E23" s="180"/>
      <c r="F23" s="152"/>
      <c r="G23" s="152"/>
      <c r="H23" s="180"/>
      <c r="I23" s="152"/>
      <c r="J23" s="135"/>
      <c r="K23" s="135"/>
      <c r="M23" s="173" t="s">
        <v>110</v>
      </c>
      <c r="N23" s="163"/>
      <c r="O23" s="164" t="s">
        <v>111</v>
      </c>
      <c r="P23" s="163"/>
      <c r="Q23" s="164" t="s">
        <v>112</v>
      </c>
      <c r="R23" s="163"/>
      <c r="S23" s="163"/>
      <c r="T23" s="165"/>
    </row>
    <row r="24" spans="2:20" ht="13.5">
      <c r="B24" s="151"/>
      <c r="C24" s="181"/>
      <c r="D24" s="182"/>
      <c r="E24" s="180"/>
      <c r="F24" s="152"/>
      <c r="G24" s="152"/>
      <c r="H24" s="180"/>
      <c r="I24" s="152"/>
      <c r="J24" s="135"/>
      <c r="K24" s="135"/>
      <c r="M24" s="173"/>
      <c r="N24" s="163"/>
      <c r="O24" s="163"/>
      <c r="P24" s="163"/>
      <c r="Q24" s="163"/>
      <c r="R24" s="163"/>
      <c r="S24" s="163"/>
      <c r="T24" s="165"/>
    </row>
    <row r="25" spans="2:20" ht="15">
      <c r="B25" s="183"/>
      <c r="C25" s="183"/>
      <c r="D25" s="184"/>
      <c r="E25" s="180"/>
      <c r="F25" s="152"/>
      <c r="G25" s="152"/>
      <c r="H25" s="180"/>
      <c r="I25" s="185" t="s">
        <v>113</v>
      </c>
      <c r="J25" s="135"/>
      <c r="K25" s="135"/>
      <c r="M25" s="186"/>
      <c r="N25" s="187" t="s">
        <v>114</v>
      </c>
      <c r="O25" s="188"/>
      <c r="P25" s="189"/>
      <c r="Q25" s="190" t="s">
        <v>115</v>
      </c>
      <c r="R25" s="191"/>
      <c r="S25" s="163"/>
      <c r="T25" s="165"/>
    </row>
    <row r="26" spans="2:20" ht="13.5">
      <c r="B26" s="155"/>
      <c r="C26" s="151"/>
      <c r="D26" s="152"/>
      <c r="E26" s="180"/>
      <c r="F26" s="152"/>
      <c r="G26" s="152"/>
      <c r="H26" s="180"/>
      <c r="I26" s="152"/>
      <c r="J26" s="135"/>
      <c r="K26" s="135"/>
      <c r="M26" s="192" t="s">
        <v>88</v>
      </c>
      <c r="N26" s="193" t="s">
        <v>91</v>
      </c>
      <c r="O26" s="193" t="s">
        <v>93</v>
      </c>
      <c r="P26" s="193" t="s">
        <v>95</v>
      </c>
      <c r="Q26" s="194" t="s">
        <v>116</v>
      </c>
      <c r="R26" s="195"/>
      <c r="S26" s="163"/>
      <c r="T26" s="165"/>
    </row>
    <row r="27" spans="2:20">
      <c r="B27" s="155"/>
      <c r="C27" s="151"/>
      <c r="D27" s="152"/>
      <c r="E27" s="152"/>
      <c r="F27" s="152"/>
      <c r="G27" s="152"/>
      <c r="H27" s="152"/>
      <c r="I27" s="152"/>
      <c r="J27" s="135"/>
      <c r="K27" s="135"/>
      <c r="M27" s="196" t="s">
        <v>117</v>
      </c>
      <c r="N27" s="197"/>
      <c r="O27" s="198" t="s">
        <v>101</v>
      </c>
      <c r="P27" s="191"/>
      <c r="Q27" s="197" t="s">
        <v>118</v>
      </c>
      <c r="R27" s="191"/>
      <c r="S27" s="163"/>
      <c r="T27" s="165"/>
    </row>
    <row r="28" spans="2:20">
      <c r="B28" s="155"/>
      <c r="C28" s="151"/>
      <c r="D28" s="152"/>
      <c r="E28" s="152"/>
      <c r="F28" s="152"/>
      <c r="G28" s="152"/>
      <c r="H28" s="152"/>
      <c r="I28" s="152"/>
      <c r="J28" s="135"/>
      <c r="K28" s="135"/>
      <c r="M28" s="199"/>
      <c r="N28" s="200"/>
      <c r="O28" s="201"/>
      <c r="P28" s="195"/>
      <c r="Q28" s="202" t="s">
        <v>119</v>
      </c>
      <c r="R28" s="203"/>
      <c r="S28" s="163"/>
      <c r="T28" s="165"/>
    </row>
    <row r="29" spans="2:20" ht="13.5">
      <c r="B29" s="155"/>
      <c r="C29" s="155"/>
      <c r="D29" s="180"/>
      <c r="E29" s="152"/>
      <c r="F29" s="179"/>
      <c r="G29" s="152"/>
      <c r="H29" s="152"/>
      <c r="I29" s="152"/>
      <c r="J29" s="135"/>
      <c r="K29" s="135"/>
      <c r="M29" s="196" t="s">
        <v>120</v>
      </c>
      <c r="N29" s="204"/>
      <c r="O29" s="188" t="s">
        <v>121</v>
      </c>
      <c r="P29" s="189"/>
      <c r="Q29" s="200"/>
      <c r="R29" s="195"/>
      <c r="S29" s="163"/>
      <c r="T29" s="165"/>
    </row>
    <row r="30" spans="2:20">
      <c r="B30" s="155"/>
      <c r="C30" s="151"/>
      <c r="D30" s="152"/>
      <c r="E30" s="152"/>
      <c r="F30" s="180"/>
      <c r="G30" s="152"/>
      <c r="H30" s="152"/>
      <c r="I30" s="152"/>
      <c r="J30" s="135"/>
      <c r="K30" s="135"/>
      <c r="M30" s="199"/>
      <c r="N30" s="205" t="s">
        <v>117</v>
      </c>
      <c r="O30" s="206" t="s">
        <v>101</v>
      </c>
      <c r="P30" s="207"/>
      <c r="Q30" s="197" t="s">
        <v>122</v>
      </c>
      <c r="R30" s="191"/>
      <c r="S30" s="163"/>
      <c r="T30" s="165"/>
    </row>
    <row r="31" spans="2:20">
      <c r="B31" s="155"/>
      <c r="C31" s="151"/>
      <c r="D31" s="152"/>
      <c r="E31" s="152"/>
      <c r="F31" s="180"/>
      <c r="G31" s="152"/>
      <c r="H31" s="152"/>
      <c r="I31" s="152"/>
      <c r="J31" s="135"/>
      <c r="K31" s="135"/>
      <c r="M31" s="196"/>
      <c r="N31" s="204"/>
      <c r="O31" s="188" t="s">
        <v>101</v>
      </c>
      <c r="P31" s="189"/>
      <c r="Q31" s="200"/>
      <c r="R31" s="195"/>
      <c r="S31" s="163"/>
      <c r="T31" s="165"/>
    </row>
    <row r="32" spans="2:20">
      <c r="B32" s="155"/>
      <c r="C32" s="151"/>
      <c r="D32" s="152"/>
      <c r="E32" s="208"/>
      <c r="F32" s="180"/>
      <c r="G32" s="152"/>
      <c r="H32" s="152"/>
      <c r="I32" s="152"/>
      <c r="J32" s="135"/>
      <c r="K32" s="135"/>
      <c r="M32" s="209" t="s">
        <v>123</v>
      </c>
      <c r="N32" s="210"/>
      <c r="O32" s="210"/>
      <c r="P32" s="210"/>
      <c r="Q32" s="197" t="s">
        <v>124</v>
      </c>
      <c r="R32" s="191"/>
      <c r="S32" s="163"/>
      <c r="T32" s="165"/>
    </row>
    <row r="33" spans="1:20">
      <c r="B33" s="155"/>
      <c r="C33" s="151"/>
      <c r="D33" s="152"/>
      <c r="E33" s="152"/>
      <c r="F33" s="180"/>
      <c r="G33" s="152"/>
      <c r="H33" s="152"/>
      <c r="I33" s="152"/>
      <c r="J33" s="135"/>
      <c r="K33" s="135"/>
      <c r="M33" s="209" t="s">
        <v>125</v>
      </c>
      <c r="N33" s="211" t="s">
        <v>120</v>
      </c>
      <c r="O33" s="211" t="s">
        <v>117</v>
      </c>
      <c r="P33" s="212" t="s">
        <v>101</v>
      </c>
      <c r="Q33" s="200" t="s">
        <v>119</v>
      </c>
      <c r="R33" s="195"/>
      <c r="S33" s="163"/>
      <c r="T33" s="165"/>
    </row>
    <row r="34" spans="1:20">
      <c r="B34" s="151"/>
      <c r="C34" s="151"/>
      <c r="D34" s="152"/>
      <c r="E34" s="152"/>
      <c r="F34" s="152"/>
      <c r="G34" s="152"/>
      <c r="H34" s="152"/>
      <c r="I34" s="152"/>
      <c r="J34" s="135"/>
      <c r="K34" s="135"/>
      <c r="M34" s="199"/>
      <c r="N34" s="212"/>
      <c r="O34" s="212"/>
      <c r="P34" s="213" t="s">
        <v>117</v>
      </c>
      <c r="Q34" s="204" t="s">
        <v>126</v>
      </c>
      <c r="R34" s="189"/>
      <c r="S34" s="163"/>
      <c r="T34" s="165"/>
    </row>
    <row r="35" spans="1:20" ht="13.5">
      <c r="B35" s="151"/>
      <c r="C35" s="151"/>
      <c r="D35" s="152"/>
      <c r="E35" s="152"/>
      <c r="F35" s="182"/>
      <c r="G35" s="152"/>
      <c r="H35" s="152"/>
      <c r="I35" s="152"/>
      <c r="J35" s="135"/>
      <c r="K35" s="135"/>
      <c r="M35" s="214" t="s">
        <v>127</v>
      </c>
      <c r="N35" s="188"/>
      <c r="O35" s="188"/>
      <c r="P35" s="189"/>
      <c r="Q35" s="200"/>
      <c r="R35" s="195"/>
      <c r="S35" s="163"/>
      <c r="T35" s="165"/>
    </row>
    <row r="36" spans="1:20" ht="13.5">
      <c r="B36" s="151"/>
      <c r="C36" s="151"/>
      <c r="D36" s="152"/>
      <c r="E36" s="152"/>
      <c r="F36" s="182"/>
      <c r="G36" s="152"/>
      <c r="H36" s="152"/>
      <c r="I36" s="152"/>
      <c r="J36" s="135"/>
      <c r="K36" s="135"/>
      <c r="M36" s="186" t="s">
        <v>128</v>
      </c>
      <c r="N36" s="188"/>
      <c r="O36" s="188"/>
      <c r="P36" s="188"/>
      <c r="Q36" s="204" t="s">
        <v>129</v>
      </c>
      <c r="R36" s="189"/>
      <c r="S36" s="163"/>
      <c r="T36" s="165"/>
    </row>
    <row r="37" spans="1:20" ht="34.25" customHeight="1">
      <c r="B37" s="152"/>
      <c r="C37" s="152"/>
      <c r="D37" s="152"/>
      <c r="E37" s="152"/>
      <c r="F37" s="152"/>
      <c r="G37" s="152"/>
      <c r="H37" s="152"/>
      <c r="I37" s="152"/>
      <c r="J37" s="135"/>
      <c r="K37" s="135"/>
      <c r="M37" s="405" t="s">
        <v>130</v>
      </c>
      <c r="N37" s="406"/>
      <c r="O37" s="406"/>
      <c r="P37" s="406"/>
      <c r="Q37" s="406"/>
      <c r="R37" s="406"/>
      <c r="S37" s="406"/>
      <c r="T37" s="407"/>
    </row>
    <row r="38" spans="1:20" s="220" customFormat="1" ht="26.4" customHeight="1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215"/>
      <c r="L38" s="122"/>
      <c r="M38" s="216" t="s">
        <v>131</v>
      </c>
      <c r="N38" s="217"/>
      <c r="O38" s="217"/>
      <c r="P38" s="218" t="s">
        <v>132</v>
      </c>
      <c r="Q38" s="218"/>
      <c r="R38" s="218"/>
      <c r="S38" s="218"/>
      <c r="T38" s="219"/>
    </row>
    <row r="39" spans="1:20" s="220" customFormat="1" ht="26.4" customHeight="1">
      <c r="A39" s="122"/>
      <c r="B39" s="122"/>
      <c r="C39" s="122"/>
      <c r="D39" s="122"/>
      <c r="E39" s="122"/>
      <c r="F39" s="122"/>
      <c r="G39" s="221"/>
      <c r="H39" s="221"/>
      <c r="I39" s="221"/>
      <c r="J39" s="215"/>
      <c r="K39" s="215"/>
      <c r="L39" s="122"/>
      <c r="M39" s="216" t="s">
        <v>133</v>
      </c>
      <c r="N39" s="217"/>
      <c r="O39" s="217"/>
      <c r="P39" s="218" t="s">
        <v>134</v>
      </c>
      <c r="Q39" s="218"/>
      <c r="R39" s="218"/>
      <c r="S39" s="218"/>
      <c r="T39" s="219"/>
    </row>
    <row r="40" spans="1:20">
      <c r="B40" s="49"/>
      <c r="C40" s="49"/>
      <c r="F40" s="49"/>
      <c r="G40" s="152"/>
      <c r="H40" s="152"/>
      <c r="I40" s="152"/>
      <c r="J40" s="135"/>
      <c r="K40" s="135"/>
      <c r="M40" s="408" t="s">
        <v>135</v>
      </c>
      <c r="N40" s="409"/>
      <c r="O40" s="409"/>
      <c r="P40" s="198" t="s">
        <v>136</v>
      </c>
      <c r="Q40" s="198"/>
      <c r="R40" s="198"/>
      <c r="S40" s="198"/>
      <c r="T40" s="222"/>
    </row>
    <row r="41" spans="1:20">
      <c r="B41" s="49"/>
      <c r="C41" s="49"/>
      <c r="F41" s="49"/>
      <c r="G41" s="152"/>
      <c r="H41" s="152"/>
      <c r="I41" s="152"/>
      <c r="J41" s="135"/>
      <c r="K41" s="135"/>
      <c r="M41" s="410"/>
      <c r="N41" s="411"/>
      <c r="O41" s="411"/>
      <c r="P41" s="201" t="s">
        <v>137</v>
      </c>
      <c r="Q41" s="201"/>
      <c r="R41" s="201"/>
      <c r="S41" s="201"/>
      <c r="T41" s="223"/>
    </row>
    <row r="42" spans="1:20">
      <c r="B42" s="49"/>
      <c r="C42" s="49"/>
      <c r="F42" s="49"/>
      <c r="G42" s="152"/>
      <c r="H42" s="152"/>
      <c r="I42" s="152"/>
      <c r="J42" s="135"/>
      <c r="K42" s="135"/>
      <c r="M42" s="408" t="s">
        <v>138</v>
      </c>
      <c r="N42" s="409"/>
      <c r="O42" s="409"/>
      <c r="P42" s="198" t="s">
        <v>139</v>
      </c>
      <c r="Q42" s="198"/>
      <c r="R42" s="198"/>
      <c r="S42" s="198"/>
      <c r="T42" s="222"/>
    </row>
    <row r="43" spans="1:20">
      <c r="B43" s="49"/>
      <c r="C43" s="49"/>
      <c r="F43" s="49"/>
      <c r="G43" s="152"/>
      <c r="H43" s="152"/>
      <c r="I43" s="152"/>
      <c r="J43" s="135"/>
      <c r="K43" s="135"/>
      <c r="M43" s="410"/>
      <c r="N43" s="411"/>
      <c r="O43" s="411"/>
      <c r="P43" s="201" t="s">
        <v>140</v>
      </c>
      <c r="Q43" s="201"/>
      <c r="R43" s="201"/>
      <c r="S43" s="201"/>
      <c r="T43" s="223"/>
    </row>
    <row r="44" spans="1:20" ht="26" customHeight="1" thickBot="1">
      <c r="B44" s="180"/>
      <c r="C44" s="152"/>
      <c r="D44" s="152"/>
      <c r="E44" s="152"/>
      <c r="F44" s="152"/>
      <c r="G44" s="152"/>
      <c r="H44" s="152"/>
      <c r="I44" s="152"/>
      <c r="J44" s="135"/>
      <c r="K44" s="135"/>
      <c r="M44" s="224" t="s">
        <v>141</v>
      </c>
      <c r="N44" s="225"/>
      <c r="O44" s="225"/>
      <c r="P44" s="226" t="s">
        <v>142</v>
      </c>
      <c r="Q44" s="226"/>
      <c r="R44" s="226"/>
      <c r="S44" s="226"/>
      <c r="T44" s="227"/>
    </row>
    <row r="45" spans="1:20">
      <c r="B45" s="152"/>
      <c r="C45" s="152"/>
      <c r="D45" s="152"/>
      <c r="E45" s="152"/>
      <c r="F45" s="152"/>
      <c r="G45" s="152"/>
      <c r="H45" s="152"/>
      <c r="I45" s="152"/>
      <c r="J45" s="135"/>
      <c r="K45" s="135"/>
    </row>
    <row r="46" spans="1:20">
      <c r="B46" s="152"/>
      <c r="C46" s="152"/>
      <c r="D46" s="152"/>
      <c r="E46" s="152"/>
      <c r="F46" s="152"/>
      <c r="G46" s="152"/>
      <c r="H46" s="152"/>
      <c r="I46" s="151"/>
    </row>
    <row r="47" spans="1:20">
      <c r="B47" s="152"/>
      <c r="C47" s="152"/>
      <c r="D47" s="152"/>
      <c r="E47" s="152"/>
      <c r="F47" s="152"/>
      <c r="G47" s="152"/>
      <c r="H47" s="152"/>
      <c r="I47" s="151"/>
    </row>
    <row r="48" spans="1:20">
      <c r="B48" s="152"/>
      <c r="C48" s="152"/>
      <c r="D48" s="152"/>
      <c r="E48" s="152"/>
      <c r="F48" s="152"/>
      <c r="G48" s="152"/>
      <c r="H48" s="152"/>
      <c r="I48" s="151"/>
    </row>
    <row r="49" spans="2:9">
      <c r="B49" s="151"/>
      <c r="C49" s="151"/>
      <c r="D49" s="152"/>
      <c r="E49" s="152"/>
      <c r="F49" s="151"/>
      <c r="G49" s="151"/>
      <c r="H49" s="152"/>
      <c r="I49" s="151"/>
    </row>
    <row r="50" spans="2:9">
      <c r="B50" s="151"/>
      <c r="C50" s="151"/>
      <c r="D50" s="152"/>
      <c r="E50" s="152"/>
      <c r="F50" s="151"/>
      <c r="G50" s="151"/>
      <c r="H50" s="152"/>
      <c r="I50" s="151"/>
    </row>
    <row r="51" spans="2:9">
      <c r="B51" s="151"/>
      <c r="C51" s="151"/>
      <c r="D51" s="152"/>
      <c r="E51" s="152"/>
      <c r="F51" s="151"/>
      <c r="G51" s="151"/>
      <c r="H51" s="152"/>
      <c r="I51" s="151"/>
    </row>
    <row r="52" spans="2:9">
      <c r="B52" s="151"/>
      <c r="C52" s="151"/>
      <c r="D52" s="152"/>
      <c r="E52" s="152"/>
      <c r="F52" s="151"/>
      <c r="G52" s="151"/>
      <c r="H52" s="152"/>
      <c r="I52" s="151"/>
    </row>
    <row r="53" spans="2:9">
      <c r="B53" s="151"/>
      <c r="C53" s="151"/>
      <c r="D53" s="152"/>
      <c r="E53" s="152"/>
      <c r="F53" s="151"/>
      <c r="G53" s="151"/>
      <c r="H53" s="152"/>
      <c r="I53" s="151"/>
    </row>
    <row r="54" spans="2:9">
      <c r="B54" s="151"/>
      <c r="C54" s="151"/>
      <c r="D54" s="152"/>
      <c r="E54" s="152"/>
      <c r="F54" s="151"/>
      <c r="G54" s="151"/>
      <c r="H54" s="152"/>
      <c r="I54" s="151"/>
    </row>
    <row r="55" spans="2:9">
      <c r="B55" s="156"/>
      <c r="C55" s="156"/>
      <c r="D55" s="124"/>
      <c r="E55" s="124"/>
      <c r="F55" s="156"/>
      <c r="G55" s="228"/>
      <c r="H55" s="124"/>
      <c r="I55" s="229"/>
    </row>
    <row r="56" spans="2:9">
      <c r="B56" s="156"/>
      <c r="C56" s="156"/>
      <c r="D56" s="124"/>
      <c r="E56" s="124"/>
      <c r="F56" s="156"/>
      <c r="G56" s="228"/>
      <c r="H56" s="124"/>
      <c r="I56" s="229"/>
    </row>
    <row r="57" spans="2:9">
      <c r="B57" s="156"/>
      <c r="C57" s="156"/>
      <c r="D57" s="124"/>
      <c r="E57" s="124"/>
      <c r="F57" s="156"/>
      <c r="G57" s="228"/>
      <c r="H57" s="124"/>
      <c r="I57" s="229"/>
    </row>
    <row r="58" spans="2:9">
      <c r="B58" s="156"/>
      <c r="C58" s="156"/>
      <c r="D58" s="124"/>
      <c r="E58" s="124"/>
      <c r="F58" s="156"/>
      <c r="G58" s="228"/>
      <c r="H58" s="124"/>
      <c r="I58" s="229"/>
    </row>
    <row r="59" spans="2:9">
      <c r="B59" s="156"/>
      <c r="C59" s="156"/>
      <c r="D59" s="124"/>
      <c r="E59" s="124"/>
      <c r="F59" s="156"/>
      <c r="G59" s="228"/>
      <c r="H59" s="124"/>
      <c r="I59" s="229"/>
    </row>
    <row r="60" spans="2:9">
      <c r="B60" s="156"/>
      <c r="C60" s="156"/>
      <c r="D60" s="124"/>
      <c r="E60" s="124"/>
      <c r="F60" s="156"/>
      <c r="G60" s="228"/>
      <c r="H60" s="124"/>
      <c r="I60" s="229"/>
    </row>
    <row r="61" spans="2:9">
      <c r="B61" s="156"/>
      <c r="C61" s="156"/>
      <c r="D61" s="124"/>
      <c r="E61" s="124"/>
      <c r="F61" s="156"/>
      <c r="G61" s="228"/>
      <c r="H61" s="124"/>
      <c r="I61" s="229"/>
    </row>
    <row r="62" spans="2:9">
      <c r="B62" s="156"/>
      <c r="C62" s="156"/>
      <c r="D62" s="124"/>
      <c r="E62" s="124"/>
      <c r="F62" s="156"/>
      <c r="G62" s="228"/>
      <c r="H62" s="124"/>
      <c r="I62" s="229"/>
    </row>
    <row r="63" spans="2:9">
      <c r="B63" s="156"/>
      <c r="C63" s="156"/>
      <c r="D63" s="124"/>
      <c r="E63" s="124"/>
      <c r="F63" s="156"/>
      <c r="G63" s="228"/>
      <c r="H63" s="124"/>
      <c r="I63" s="229"/>
    </row>
    <row r="64" spans="2:9">
      <c r="B64" s="156"/>
      <c r="C64" s="156"/>
      <c r="D64" s="124"/>
      <c r="E64" s="124"/>
      <c r="F64" s="156"/>
      <c r="G64" s="228"/>
      <c r="H64" s="124"/>
      <c r="I64" s="229"/>
    </row>
    <row r="65" spans="2:9">
      <c r="B65" s="156"/>
      <c r="C65" s="156"/>
      <c r="D65" s="124"/>
      <c r="E65" s="124"/>
      <c r="F65" s="156"/>
      <c r="G65" s="228"/>
      <c r="H65" s="124"/>
      <c r="I65" s="229"/>
    </row>
    <row r="66" spans="2:9">
      <c r="B66" s="156"/>
      <c r="C66" s="156"/>
      <c r="D66" s="124"/>
      <c r="E66" s="124"/>
      <c r="F66" s="156"/>
      <c r="G66" s="228"/>
      <c r="H66" s="124"/>
      <c r="I66" s="229"/>
    </row>
    <row r="67" spans="2:9">
      <c r="B67" s="156"/>
      <c r="C67" s="156"/>
      <c r="D67" s="124"/>
      <c r="E67" s="124"/>
      <c r="F67" s="156"/>
      <c r="G67" s="228"/>
      <c r="H67" s="124"/>
      <c r="I67" s="229"/>
    </row>
    <row r="68" spans="2:9">
      <c r="B68" s="156"/>
      <c r="C68" s="156"/>
      <c r="D68" s="124"/>
      <c r="E68" s="124"/>
      <c r="F68" s="156"/>
      <c r="G68" s="228"/>
      <c r="H68" s="124"/>
      <c r="I68" s="229"/>
    </row>
    <row r="69" spans="2:9">
      <c r="B69" s="156"/>
      <c r="C69" s="156"/>
      <c r="D69" s="124"/>
      <c r="E69" s="124"/>
      <c r="F69" s="156"/>
      <c r="G69" s="228"/>
      <c r="H69" s="124"/>
      <c r="I69" s="229"/>
    </row>
    <row r="70" spans="2:9" ht="13" thickBot="1">
      <c r="B70" s="156"/>
      <c r="C70" s="156"/>
      <c r="D70" s="124"/>
      <c r="E70" s="124"/>
      <c r="F70" s="156"/>
      <c r="G70" s="228"/>
      <c r="H70" s="124"/>
      <c r="I70" s="229"/>
    </row>
    <row r="71" spans="2:9" ht="15">
      <c r="B71" s="230" t="s">
        <v>88</v>
      </c>
      <c r="C71" s="231" t="s">
        <v>91</v>
      </c>
      <c r="D71" s="232" t="s">
        <v>93</v>
      </c>
      <c r="E71" s="233" t="s">
        <v>95</v>
      </c>
      <c r="F71" s="156"/>
      <c r="G71" s="228"/>
      <c r="H71" s="124"/>
      <c r="I71" s="229"/>
    </row>
    <row r="72" spans="2:9">
      <c r="B72" s="234"/>
      <c r="C72" s="235" t="s">
        <v>121</v>
      </c>
      <c r="D72" s="236" t="s">
        <v>121</v>
      </c>
      <c r="E72" s="237" t="s">
        <v>121</v>
      </c>
      <c r="F72" s="156"/>
      <c r="G72" s="228"/>
      <c r="H72" s="124"/>
      <c r="I72" s="229"/>
    </row>
    <row r="73" spans="2:9">
      <c r="B73" s="238" t="s">
        <v>101</v>
      </c>
      <c r="C73" s="239" t="s">
        <v>101</v>
      </c>
      <c r="D73" s="240" t="s">
        <v>101</v>
      </c>
      <c r="E73" s="241" t="s">
        <v>101</v>
      </c>
      <c r="F73" s="156"/>
      <c r="G73" s="228"/>
      <c r="H73" s="124"/>
      <c r="I73" s="229"/>
    </row>
    <row r="74" spans="2:9">
      <c r="B74" s="242" t="s">
        <v>117</v>
      </c>
      <c r="C74" s="243" t="s">
        <v>117</v>
      </c>
      <c r="D74" s="244" t="s">
        <v>117</v>
      </c>
      <c r="E74" s="245" t="s">
        <v>117</v>
      </c>
      <c r="F74" s="156"/>
      <c r="G74" s="228"/>
      <c r="H74" s="124"/>
      <c r="I74" s="229"/>
    </row>
    <row r="75" spans="2:9">
      <c r="B75" s="238" t="s">
        <v>107</v>
      </c>
      <c r="C75" s="412"/>
      <c r="D75" s="413"/>
      <c r="E75" s="414"/>
      <c r="F75" s="156"/>
      <c r="G75" s="228"/>
      <c r="H75" s="124"/>
      <c r="I75" s="229"/>
    </row>
    <row r="76" spans="2:9" ht="13" thickBot="1">
      <c r="B76" s="246" t="s">
        <v>110</v>
      </c>
      <c r="C76" s="415"/>
      <c r="D76" s="416"/>
      <c r="E76" s="417"/>
      <c r="F76" s="156"/>
      <c r="G76" s="228"/>
      <c r="H76" s="124"/>
      <c r="I76" s="229"/>
    </row>
    <row r="77" spans="2:9">
      <c r="B77" s="156"/>
      <c r="C77" s="156"/>
      <c r="D77" s="124"/>
      <c r="E77" s="124"/>
      <c r="F77" s="156"/>
      <c r="G77" s="228"/>
      <c r="H77" s="124"/>
      <c r="I77" s="229"/>
    </row>
    <row r="78" spans="2:9">
      <c r="B78" s="156"/>
      <c r="C78" s="156"/>
      <c r="D78" s="124"/>
      <c r="E78" s="124"/>
      <c r="F78" s="156"/>
      <c r="G78" s="228"/>
      <c r="H78" s="124"/>
      <c r="I78" s="229"/>
    </row>
    <row r="79" spans="2:9">
      <c r="B79" s="156"/>
      <c r="C79" s="156"/>
      <c r="D79" s="124"/>
      <c r="E79" s="124"/>
      <c r="F79" s="156"/>
      <c r="G79" s="228"/>
      <c r="H79" s="124"/>
      <c r="I79" s="229"/>
    </row>
    <row r="80" spans="2:9">
      <c r="B80" s="156"/>
      <c r="C80" s="156"/>
      <c r="D80" s="124"/>
      <c r="E80" s="124"/>
      <c r="F80" s="156"/>
      <c r="G80" s="228"/>
      <c r="H80" s="124"/>
      <c r="I80" s="229"/>
    </row>
    <row r="81" spans="2:9">
      <c r="B81" s="156"/>
      <c r="C81" s="156"/>
      <c r="D81" s="124"/>
      <c r="E81" s="124"/>
      <c r="F81" s="156"/>
      <c r="G81" s="228"/>
      <c r="H81" s="124"/>
      <c r="I81" s="229"/>
    </row>
    <row r="82" spans="2:9">
      <c r="B82" s="156"/>
      <c r="C82" s="156"/>
      <c r="D82" s="124"/>
      <c r="E82" s="124"/>
      <c r="F82" s="156"/>
      <c r="G82" s="228"/>
      <c r="H82" s="124"/>
      <c r="I82" s="229"/>
    </row>
    <row r="83" spans="2:9">
      <c r="B83" s="156"/>
      <c r="C83" s="156"/>
      <c r="D83" s="124"/>
      <c r="E83" s="124"/>
      <c r="F83" s="156"/>
      <c r="G83" s="228"/>
      <c r="H83" s="124"/>
      <c r="I83" s="229"/>
    </row>
    <row r="84" spans="2:9">
      <c r="B84" s="156"/>
      <c r="C84" s="156"/>
      <c r="D84" s="124"/>
      <c r="E84" s="124"/>
      <c r="F84" s="156"/>
      <c r="G84" s="228"/>
      <c r="H84" s="124"/>
      <c r="I84" s="229"/>
    </row>
    <row r="85" spans="2:9">
      <c r="B85" s="156"/>
      <c r="C85" s="156"/>
      <c r="D85" s="124"/>
      <c r="E85" s="124"/>
      <c r="F85" s="156"/>
      <c r="G85" s="228"/>
      <c r="H85" s="124"/>
      <c r="I85" s="229"/>
    </row>
    <row r="86" spans="2:9">
      <c r="B86" s="156"/>
      <c r="C86" s="156"/>
      <c r="D86" s="124"/>
      <c r="E86" s="124"/>
      <c r="F86" s="156"/>
      <c r="G86" s="228"/>
      <c r="H86" s="124"/>
      <c r="I86" s="229"/>
    </row>
    <row r="87" spans="2:9">
      <c r="B87" s="156"/>
      <c r="C87" s="156"/>
      <c r="D87" s="124"/>
      <c r="E87" s="124"/>
      <c r="F87" s="156"/>
      <c r="G87" s="228"/>
      <c r="H87" s="124"/>
      <c r="I87" s="229"/>
    </row>
    <row r="88" spans="2:9">
      <c r="B88" s="156"/>
      <c r="C88" s="156"/>
      <c r="D88" s="124"/>
      <c r="E88" s="124"/>
      <c r="F88" s="156"/>
      <c r="G88" s="228"/>
      <c r="H88" s="124"/>
      <c r="I88" s="229"/>
    </row>
    <row r="89" spans="2:9">
      <c r="B89" s="156"/>
      <c r="C89" s="156"/>
      <c r="D89" s="124"/>
      <c r="E89" s="124"/>
      <c r="F89" s="156"/>
      <c r="G89" s="228"/>
      <c r="H89" s="124"/>
      <c r="I89" s="229"/>
    </row>
    <row r="90" spans="2:9">
      <c r="B90" s="156"/>
      <c r="C90" s="156"/>
      <c r="D90" s="124"/>
      <c r="E90" s="124"/>
      <c r="F90" s="156"/>
      <c r="G90" s="228"/>
      <c r="H90" s="124"/>
      <c r="I90" s="229"/>
    </row>
    <row r="91" spans="2:9">
      <c r="B91" s="156"/>
      <c r="C91" s="156"/>
      <c r="D91" s="124"/>
      <c r="E91" s="124"/>
      <c r="F91" s="156"/>
      <c r="G91" s="228"/>
      <c r="H91" s="124"/>
      <c r="I91" s="229"/>
    </row>
    <row r="92" spans="2:9">
      <c r="B92" s="156"/>
      <c r="C92" s="156"/>
      <c r="D92" s="124"/>
      <c r="E92" s="124"/>
      <c r="F92" s="156"/>
      <c r="G92" s="228"/>
      <c r="H92" s="124"/>
      <c r="I92" s="229"/>
    </row>
    <row r="93" spans="2:9">
      <c r="B93" s="156"/>
      <c r="C93" s="156"/>
      <c r="D93" s="124"/>
      <c r="E93" s="124"/>
      <c r="F93" s="156"/>
      <c r="G93" s="228"/>
      <c r="H93" s="124"/>
      <c r="I93" s="229"/>
    </row>
    <row r="94" spans="2:9">
      <c r="B94" s="156"/>
      <c r="C94" s="156"/>
      <c r="D94" s="124"/>
      <c r="E94" s="124"/>
      <c r="F94" s="156"/>
      <c r="G94" s="228"/>
      <c r="H94" s="124"/>
      <c r="I94" s="229"/>
    </row>
    <row r="95" spans="2:9">
      <c r="B95" s="156"/>
      <c r="C95" s="156"/>
      <c r="D95" s="124"/>
      <c r="E95" s="124"/>
      <c r="F95" s="156"/>
      <c r="G95" s="228"/>
      <c r="H95" s="124"/>
      <c r="I95" s="229"/>
    </row>
    <row r="96" spans="2:9">
      <c r="B96" s="156"/>
      <c r="C96" s="156"/>
      <c r="D96" s="124"/>
      <c r="E96" s="124"/>
      <c r="F96" s="156"/>
      <c r="G96" s="228"/>
      <c r="H96" s="124"/>
      <c r="I96" s="229"/>
    </row>
    <row r="97" spans="2:9">
      <c r="B97" s="156"/>
      <c r="C97" s="156"/>
      <c r="D97" s="124"/>
      <c r="E97" s="124"/>
      <c r="F97" s="156"/>
      <c r="G97" s="228"/>
      <c r="H97" s="124"/>
      <c r="I97" s="229"/>
    </row>
    <row r="98" spans="2:9">
      <c r="B98" s="156"/>
      <c r="C98" s="156"/>
      <c r="D98" s="124"/>
      <c r="E98" s="124"/>
      <c r="F98" s="156"/>
      <c r="G98" s="228"/>
      <c r="H98" s="124"/>
      <c r="I98" s="229"/>
    </row>
    <row r="99" spans="2:9">
      <c r="B99" s="156"/>
      <c r="C99" s="156"/>
      <c r="D99" s="124"/>
      <c r="E99" s="124"/>
      <c r="F99" s="156"/>
      <c r="G99" s="228"/>
      <c r="H99" s="124"/>
      <c r="I99" s="229"/>
    </row>
    <row r="100" spans="2:9">
      <c r="B100" s="156"/>
      <c r="C100" s="156"/>
      <c r="D100" s="124"/>
      <c r="E100" s="124"/>
      <c r="F100" s="156"/>
      <c r="G100" s="228"/>
      <c r="H100" s="124"/>
      <c r="I100" s="229"/>
    </row>
    <row r="101" spans="2:9">
      <c r="B101" s="156"/>
      <c r="C101" s="156"/>
      <c r="D101" s="124"/>
      <c r="E101" s="124"/>
      <c r="F101" s="156"/>
      <c r="G101" s="228"/>
      <c r="H101" s="124"/>
      <c r="I101" s="229"/>
    </row>
    <row r="102" spans="2:9">
      <c r="B102" s="156"/>
      <c r="C102" s="156"/>
      <c r="D102" s="124"/>
      <c r="E102" s="124"/>
      <c r="F102" s="156"/>
      <c r="G102" s="228"/>
      <c r="H102" s="124"/>
      <c r="I102" s="229"/>
    </row>
    <row r="103" spans="2:9">
      <c r="B103" s="156"/>
      <c r="C103" s="156"/>
      <c r="D103" s="124"/>
      <c r="E103" s="124"/>
      <c r="F103" s="156"/>
      <c r="G103" s="228"/>
      <c r="H103" s="124"/>
      <c r="I103" s="229"/>
    </row>
    <row r="104" spans="2:9">
      <c r="B104" s="156"/>
      <c r="C104" s="156"/>
      <c r="D104" s="124"/>
      <c r="E104" s="124"/>
      <c r="F104" s="156"/>
      <c r="G104" s="228"/>
      <c r="H104" s="124"/>
      <c r="I104" s="229"/>
    </row>
    <row r="105" spans="2:9">
      <c r="B105" s="156"/>
      <c r="C105" s="156"/>
      <c r="D105" s="124"/>
      <c r="E105" s="124"/>
      <c r="F105" s="156"/>
      <c r="G105" s="228"/>
      <c r="H105" s="124"/>
      <c r="I105" s="229"/>
    </row>
    <row r="106" spans="2:9">
      <c r="B106" s="156"/>
      <c r="C106" s="156"/>
      <c r="D106" s="124"/>
      <c r="E106" s="124"/>
      <c r="F106" s="156"/>
      <c r="G106" s="228"/>
      <c r="H106" s="124"/>
      <c r="I106" s="229"/>
    </row>
    <row r="107" spans="2:9">
      <c r="B107" s="156"/>
      <c r="C107" s="156"/>
      <c r="D107" s="124"/>
      <c r="E107" s="124"/>
      <c r="F107" s="156"/>
      <c r="G107" s="228"/>
      <c r="H107" s="124"/>
      <c r="I107" s="229"/>
    </row>
    <row r="108" spans="2:9">
      <c r="B108" s="156"/>
      <c r="C108" s="156"/>
      <c r="D108" s="124"/>
      <c r="E108" s="124"/>
      <c r="F108" s="156"/>
      <c r="G108" s="228"/>
      <c r="H108" s="124"/>
      <c r="I108" s="229"/>
    </row>
    <row r="109" spans="2:9">
      <c r="B109" s="156"/>
      <c r="C109" s="156"/>
      <c r="D109" s="124"/>
      <c r="E109" s="124"/>
      <c r="F109" s="156"/>
      <c r="G109" s="228"/>
      <c r="H109" s="124"/>
      <c r="I109" s="229"/>
    </row>
    <row r="110" spans="2:9">
      <c r="B110" s="156"/>
      <c r="C110" s="156"/>
      <c r="D110" s="124"/>
      <c r="E110" s="124"/>
      <c r="F110" s="156"/>
      <c r="G110" s="228"/>
      <c r="H110" s="124"/>
      <c r="I110" s="229"/>
    </row>
    <row r="111" spans="2:9">
      <c r="B111" s="156"/>
      <c r="C111" s="156"/>
      <c r="D111" s="124"/>
      <c r="E111" s="124"/>
      <c r="F111" s="156"/>
      <c r="G111" s="228"/>
      <c r="H111" s="124"/>
      <c r="I111" s="229"/>
    </row>
    <row r="112" spans="2:9">
      <c r="B112" s="156"/>
      <c r="C112" s="156"/>
      <c r="D112" s="124"/>
      <c r="E112" s="124"/>
      <c r="F112" s="156"/>
      <c r="G112" s="228"/>
      <c r="H112" s="124"/>
      <c r="I112" s="229"/>
    </row>
    <row r="113" spans="2:9">
      <c r="B113" s="156"/>
      <c r="C113" s="156"/>
      <c r="D113" s="124"/>
      <c r="E113" s="124"/>
      <c r="F113" s="156"/>
      <c r="G113" s="228"/>
      <c r="H113" s="124"/>
      <c r="I113" s="229"/>
    </row>
    <row r="114" spans="2:9">
      <c r="B114" s="156"/>
      <c r="C114" s="156"/>
      <c r="D114" s="124"/>
      <c r="E114" s="124"/>
      <c r="F114" s="156"/>
      <c r="G114" s="228"/>
      <c r="H114" s="124"/>
      <c r="I114" s="229"/>
    </row>
  </sheetData>
  <mergeCells count="4">
    <mergeCell ref="M37:T37"/>
    <mergeCell ref="M40:O41"/>
    <mergeCell ref="M42:O43"/>
    <mergeCell ref="C75:E76"/>
  </mergeCells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D546F-607E-441C-986A-0BC9B95F45D6}">
  <dimension ref="B4:M38"/>
  <sheetViews>
    <sheetView workbookViewId="0">
      <selection activeCell="F32" sqref="F32"/>
    </sheetView>
  </sheetViews>
  <sheetFormatPr baseColWidth="10" defaultColWidth="11.453125" defaultRowHeight="15"/>
  <cols>
    <col min="1" max="16384" width="11.453125" style="247"/>
  </cols>
  <sheetData>
    <row r="4" spans="2:13">
      <c r="B4" s="248" t="s">
        <v>85</v>
      </c>
      <c r="C4" s="249"/>
      <c r="D4" s="248" t="s">
        <v>86</v>
      </c>
      <c r="E4" s="249"/>
      <c r="F4" s="249"/>
      <c r="G4" s="249"/>
      <c r="H4" s="248"/>
      <c r="I4" s="249"/>
      <c r="J4" s="250"/>
      <c r="K4" s="250"/>
    </row>
    <row r="5" spans="2:13">
      <c r="B5" s="251" t="s">
        <v>88</v>
      </c>
      <c r="C5" s="249"/>
      <c r="D5" s="251" t="s">
        <v>89</v>
      </c>
      <c r="E5" s="249"/>
      <c r="F5" s="249"/>
      <c r="G5" s="249"/>
      <c r="H5" s="251"/>
      <c r="I5" s="249"/>
      <c r="J5" s="250"/>
      <c r="K5" s="250"/>
    </row>
    <row r="6" spans="2:13">
      <c r="B6" s="251" t="s">
        <v>91</v>
      </c>
      <c r="C6" s="249"/>
      <c r="D6" s="251" t="s">
        <v>92</v>
      </c>
      <c r="E6" s="249"/>
      <c r="F6" s="249"/>
      <c r="G6" s="249"/>
      <c r="H6" s="251"/>
      <c r="I6" s="249"/>
      <c r="J6" s="250"/>
      <c r="K6" s="250"/>
      <c r="M6" s="339" t="s">
        <v>192</v>
      </c>
    </row>
    <row r="7" spans="2:13">
      <c r="B7" s="251" t="s">
        <v>93</v>
      </c>
      <c r="C7" s="249"/>
      <c r="D7" s="251" t="s">
        <v>94</v>
      </c>
      <c r="E7" s="249"/>
      <c r="F7" s="249"/>
      <c r="G7" s="249"/>
      <c r="H7" s="251"/>
      <c r="I7" s="249"/>
      <c r="J7" s="250"/>
      <c r="K7" s="250"/>
      <c r="M7" s="247">
        <v>700</v>
      </c>
    </row>
    <row r="8" spans="2:13">
      <c r="B8" s="251" t="s">
        <v>95</v>
      </c>
      <c r="C8" s="249"/>
      <c r="D8" s="251" t="s">
        <v>96</v>
      </c>
      <c r="E8" s="249"/>
      <c r="F8" s="249"/>
      <c r="G8" s="249"/>
      <c r="H8" s="251"/>
      <c r="I8" s="249"/>
      <c r="J8" s="250"/>
      <c r="K8" s="250"/>
      <c r="M8" s="247">
        <v>720</v>
      </c>
    </row>
    <row r="9" spans="2:13">
      <c r="B9" s="249"/>
      <c r="C9" s="249"/>
      <c r="D9" s="249"/>
      <c r="E9" s="249"/>
      <c r="F9" s="249"/>
      <c r="G9" s="249"/>
      <c r="H9" s="249"/>
      <c r="I9" s="249"/>
      <c r="J9" s="250"/>
      <c r="K9" s="250"/>
      <c r="M9" s="247">
        <v>740</v>
      </c>
    </row>
    <row r="10" spans="2:13">
      <c r="B10" s="252" t="s">
        <v>97</v>
      </c>
      <c r="C10" s="249"/>
      <c r="D10" s="249"/>
      <c r="E10" s="249"/>
      <c r="F10" s="249"/>
      <c r="G10" s="249"/>
      <c r="H10" s="249"/>
      <c r="I10" s="249"/>
      <c r="J10" s="250"/>
      <c r="K10" s="250"/>
      <c r="M10" s="247">
        <v>760</v>
      </c>
    </row>
    <row r="11" spans="2:13">
      <c r="B11" s="253" t="s">
        <v>98</v>
      </c>
      <c r="C11" s="249"/>
      <c r="D11" s="248" t="s">
        <v>99</v>
      </c>
      <c r="E11" s="249"/>
      <c r="F11" s="248" t="s">
        <v>100</v>
      </c>
      <c r="G11" s="249"/>
      <c r="H11" s="249"/>
      <c r="I11" s="249"/>
      <c r="J11" s="250"/>
      <c r="K11" s="250"/>
      <c r="M11" s="247">
        <v>780</v>
      </c>
    </row>
    <row r="12" spans="2:13">
      <c r="B12" s="249" t="s">
        <v>110</v>
      </c>
      <c r="C12" s="249"/>
      <c r="D12" s="251" t="s">
        <v>111</v>
      </c>
      <c r="E12" s="249"/>
      <c r="F12" s="251" t="s">
        <v>143</v>
      </c>
      <c r="G12" s="249"/>
      <c r="H12" s="249"/>
      <c r="I12" s="249"/>
      <c r="J12" s="250"/>
      <c r="K12" s="250"/>
      <c r="M12" s="247">
        <v>800</v>
      </c>
    </row>
    <row r="13" spans="2:13">
      <c r="B13" s="249" t="s">
        <v>107</v>
      </c>
      <c r="C13" s="249"/>
      <c r="D13" s="251" t="s">
        <v>108</v>
      </c>
      <c r="E13" s="249"/>
      <c r="F13" s="251" t="s">
        <v>144</v>
      </c>
      <c r="G13" s="249"/>
      <c r="H13" s="249"/>
      <c r="I13" s="249"/>
      <c r="J13" s="250"/>
      <c r="K13" s="250"/>
      <c r="M13" s="247">
        <v>820</v>
      </c>
    </row>
    <row r="14" spans="2:13">
      <c r="B14" s="249" t="s">
        <v>104</v>
      </c>
      <c r="C14" s="249"/>
      <c r="D14" s="251" t="s">
        <v>105</v>
      </c>
      <c r="E14" s="249"/>
      <c r="F14" s="251" t="s">
        <v>145</v>
      </c>
      <c r="G14" s="249"/>
      <c r="H14" s="249"/>
      <c r="I14" s="249"/>
      <c r="J14" s="250"/>
      <c r="K14" s="250"/>
      <c r="M14" s="247">
        <v>840</v>
      </c>
    </row>
    <row r="15" spans="2:13">
      <c r="B15" s="249" t="s">
        <v>101</v>
      </c>
      <c r="C15" s="249"/>
      <c r="D15" s="251" t="s">
        <v>102</v>
      </c>
      <c r="E15" s="249"/>
      <c r="F15" s="251" t="s">
        <v>146</v>
      </c>
      <c r="G15" s="249"/>
      <c r="H15" s="249"/>
      <c r="I15" s="249"/>
      <c r="J15" s="250"/>
      <c r="K15" s="250"/>
      <c r="M15" s="247">
        <v>860</v>
      </c>
    </row>
    <row r="16" spans="2:13">
      <c r="B16" s="249"/>
      <c r="C16" s="249"/>
      <c r="D16" s="249"/>
      <c r="E16" s="249"/>
      <c r="F16" s="249"/>
      <c r="G16" s="249"/>
      <c r="H16" s="249"/>
      <c r="I16" s="249"/>
      <c r="J16" s="250"/>
      <c r="K16" s="250"/>
      <c r="M16" s="247">
        <v>880</v>
      </c>
    </row>
    <row r="17" spans="2:13">
      <c r="B17" s="254"/>
      <c r="C17" s="255" t="s">
        <v>114</v>
      </c>
      <c r="D17" s="256"/>
      <c r="E17" s="257"/>
      <c r="F17" s="258" t="s">
        <v>115</v>
      </c>
      <c r="G17" s="259"/>
      <c r="H17" s="249"/>
      <c r="I17" s="249"/>
      <c r="J17" s="250"/>
      <c r="K17" s="250"/>
      <c r="M17" s="247">
        <v>900</v>
      </c>
    </row>
    <row r="18" spans="2:13">
      <c r="B18" s="260" t="s">
        <v>88</v>
      </c>
      <c r="C18" s="260" t="s">
        <v>91</v>
      </c>
      <c r="D18" s="260" t="s">
        <v>93</v>
      </c>
      <c r="E18" s="260" t="s">
        <v>95</v>
      </c>
      <c r="F18" s="261" t="s">
        <v>116</v>
      </c>
      <c r="G18" s="262"/>
      <c r="H18" s="249"/>
      <c r="I18" s="249"/>
      <c r="J18" s="250"/>
      <c r="K18" s="250"/>
      <c r="M18" s="247">
        <v>920</v>
      </c>
    </row>
    <row r="19" spans="2:13">
      <c r="B19" s="263" t="s">
        <v>117</v>
      </c>
      <c r="C19" s="264"/>
      <c r="D19" s="265" t="s">
        <v>101</v>
      </c>
      <c r="E19" s="259"/>
      <c r="F19" s="264" t="s">
        <v>118</v>
      </c>
      <c r="G19" s="259"/>
      <c r="H19" s="249"/>
      <c r="I19" s="249"/>
      <c r="J19" s="250"/>
      <c r="K19" s="250"/>
      <c r="M19" s="247">
        <v>940</v>
      </c>
    </row>
    <row r="20" spans="2:13">
      <c r="B20" s="266"/>
      <c r="C20" s="267"/>
      <c r="D20" s="268"/>
      <c r="E20" s="262"/>
      <c r="F20" s="269" t="s">
        <v>119</v>
      </c>
      <c r="G20" s="270"/>
      <c r="H20" s="249"/>
      <c r="I20" s="249"/>
      <c r="J20" s="250"/>
      <c r="K20" s="250"/>
      <c r="M20" s="247">
        <v>960</v>
      </c>
    </row>
    <row r="21" spans="2:13">
      <c r="B21" s="263" t="s">
        <v>120</v>
      </c>
      <c r="C21" s="254"/>
      <c r="D21" s="256" t="s">
        <v>121</v>
      </c>
      <c r="E21" s="257"/>
      <c r="F21" s="267"/>
      <c r="G21" s="262"/>
      <c r="H21" s="249"/>
      <c r="I21" s="249"/>
      <c r="J21" s="250"/>
      <c r="K21" s="250"/>
      <c r="M21" s="247">
        <v>980</v>
      </c>
    </row>
    <row r="22" spans="2:13">
      <c r="B22" s="266"/>
      <c r="C22" s="271" t="s">
        <v>117</v>
      </c>
      <c r="D22" s="272" t="s">
        <v>101</v>
      </c>
      <c r="E22" s="273"/>
      <c r="F22" s="264" t="s">
        <v>122</v>
      </c>
      <c r="G22" s="259"/>
      <c r="H22" s="249"/>
      <c r="I22" s="249"/>
      <c r="J22" s="250"/>
      <c r="K22" s="250"/>
      <c r="M22" s="247">
        <v>1000</v>
      </c>
    </row>
    <row r="23" spans="2:13">
      <c r="B23" s="263"/>
      <c r="C23" s="254"/>
      <c r="D23" s="256" t="s">
        <v>101</v>
      </c>
      <c r="E23" s="257"/>
      <c r="F23" s="267"/>
      <c r="G23" s="262"/>
      <c r="H23" s="249"/>
      <c r="I23" s="249"/>
      <c r="J23" s="250"/>
      <c r="K23" s="250"/>
      <c r="M23" s="247">
        <v>1020</v>
      </c>
    </row>
    <row r="24" spans="2:13">
      <c r="B24" s="274" t="s">
        <v>123</v>
      </c>
      <c r="C24" s="275"/>
      <c r="D24" s="275"/>
      <c r="E24" s="275"/>
      <c r="F24" s="264" t="s">
        <v>124</v>
      </c>
      <c r="G24" s="259"/>
      <c r="H24" s="249"/>
      <c r="I24" s="249"/>
      <c r="J24" s="250"/>
      <c r="K24" s="250"/>
      <c r="M24" s="247">
        <v>1040</v>
      </c>
    </row>
    <row r="25" spans="2:13">
      <c r="B25" s="274" t="s">
        <v>125</v>
      </c>
      <c r="C25" s="276" t="s">
        <v>120</v>
      </c>
      <c r="D25" s="276" t="s">
        <v>117</v>
      </c>
      <c r="E25" s="277" t="s">
        <v>101</v>
      </c>
      <c r="F25" s="267" t="s">
        <v>119</v>
      </c>
      <c r="G25" s="262"/>
      <c r="H25" s="249"/>
      <c r="I25" s="249"/>
      <c r="J25" s="250"/>
      <c r="K25" s="250"/>
      <c r="M25" s="247">
        <v>1060</v>
      </c>
    </row>
    <row r="26" spans="2:13">
      <c r="B26" s="266"/>
      <c r="C26" s="277"/>
      <c r="D26" s="277"/>
      <c r="E26" s="278" t="s">
        <v>117</v>
      </c>
      <c r="F26" s="254" t="s">
        <v>126</v>
      </c>
      <c r="G26" s="257"/>
      <c r="H26" s="249"/>
      <c r="I26" s="249"/>
      <c r="J26" s="250"/>
      <c r="K26" s="250"/>
      <c r="M26" s="247">
        <v>1080</v>
      </c>
    </row>
    <row r="27" spans="2:13">
      <c r="B27" s="278" t="s">
        <v>127</v>
      </c>
      <c r="C27" s="256"/>
      <c r="D27" s="256"/>
      <c r="E27" s="257"/>
      <c r="F27" s="267"/>
      <c r="G27" s="262"/>
      <c r="H27" s="249"/>
      <c r="I27" s="249"/>
      <c r="J27" s="250"/>
      <c r="K27" s="250"/>
      <c r="M27" s="247">
        <v>1100</v>
      </c>
    </row>
    <row r="28" spans="2:13">
      <c r="B28" s="254" t="s">
        <v>128</v>
      </c>
      <c r="C28" s="256"/>
      <c r="D28" s="256"/>
      <c r="E28" s="256"/>
      <c r="F28" s="254" t="s">
        <v>129</v>
      </c>
      <c r="G28" s="257"/>
      <c r="H28" s="249"/>
      <c r="I28" s="249"/>
      <c r="J28" s="250"/>
      <c r="K28" s="250"/>
      <c r="M28" s="247">
        <v>1120</v>
      </c>
    </row>
    <row r="29" spans="2:13">
      <c r="B29" s="249"/>
      <c r="C29" s="279"/>
      <c r="D29" s="279"/>
      <c r="E29" s="280" t="s">
        <v>130</v>
      </c>
      <c r="F29" s="279"/>
      <c r="G29" s="279"/>
      <c r="H29" s="249"/>
      <c r="I29" s="249"/>
      <c r="J29" s="250"/>
      <c r="K29" s="250"/>
      <c r="M29" s="247">
        <v>1140</v>
      </c>
    </row>
    <row r="30" spans="2:13">
      <c r="B30" s="279"/>
      <c r="C30" s="279"/>
      <c r="D30" s="249"/>
      <c r="E30" s="249" t="s">
        <v>132</v>
      </c>
      <c r="F30" s="249"/>
      <c r="G30" s="249"/>
      <c r="H30" s="249"/>
      <c r="I30" s="249"/>
      <c r="J30" s="250"/>
      <c r="K30" s="250"/>
      <c r="M30" s="247">
        <v>1160</v>
      </c>
    </row>
    <row r="31" spans="2:13">
      <c r="B31" s="249" t="s">
        <v>133</v>
      </c>
      <c r="C31" s="249"/>
      <c r="D31" s="249"/>
      <c r="E31" s="249" t="s">
        <v>134</v>
      </c>
      <c r="F31" s="249"/>
      <c r="G31" s="249"/>
      <c r="H31" s="249"/>
      <c r="I31" s="249"/>
      <c r="J31" s="250"/>
      <c r="K31" s="250"/>
      <c r="M31" s="247">
        <v>1180</v>
      </c>
    </row>
    <row r="32" spans="2:13">
      <c r="B32" s="249" t="s">
        <v>135</v>
      </c>
      <c r="C32" s="249"/>
      <c r="D32" s="249"/>
      <c r="E32" s="249" t="s">
        <v>136</v>
      </c>
      <c r="F32" s="249"/>
      <c r="G32" s="249"/>
      <c r="H32" s="249"/>
      <c r="I32" s="249"/>
      <c r="J32" s="250"/>
      <c r="K32" s="250"/>
      <c r="M32" s="247">
        <v>1200</v>
      </c>
    </row>
    <row r="33" spans="2:13">
      <c r="B33" s="249"/>
      <c r="C33" s="249"/>
      <c r="D33" s="249"/>
      <c r="E33" s="249" t="s">
        <v>137</v>
      </c>
      <c r="F33" s="249"/>
      <c r="G33" s="249"/>
      <c r="H33" s="249"/>
      <c r="I33" s="249"/>
      <c r="J33" s="250"/>
      <c r="K33" s="250"/>
      <c r="M33" s="247">
        <v>1220</v>
      </c>
    </row>
    <row r="34" spans="2:13">
      <c r="B34" s="249" t="s">
        <v>138</v>
      </c>
      <c r="C34" s="249"/>
      <c r="D34" s="249"/>
      <c r="E34" s="249" t="s">
        <v>139</v>
      </c>
      <c r="F34" s="249"/>
      <c r="G34" s="249"/>
      <c r="H34" s="249"/>
      <c r="I34" s="249"/>
      <c r="J34" s="250"/>
      <c r="K34" s="250"/>
      <c r="M34" s="247">
        <v>1240</v>
      </c>
    </row>
    <row r="35" spans="2:13">
      <c r="B35" s="249"/>
      <c r="C35" s="249"/>
      <c r="D35" s="249"/>
      <c r="E35" s="249" t="s">
        <v>140</v>
      </c>
      <c r="F35" s="249"/>
      <c r="G35" s="249"/>
      <c r="H35" s="249"/>
      <c r="I35" s="249"/>
      <c r="J35" s="250"/>
      <c r="K35" s="250"/>
      <c r="M35" s="247">
        <v>1260</v>
      </c>
    </row>
    <row r="36" spans="2:13">
      <c r="B36" s="249" t="s">
        <v>147</v>
      </c>
      <c r="C36" s="249"/>
      <c r="D36" s="249"/>
      <c r="E36" s="249" t="s">
        <v>148</v>
      </c>
      <c r="F36" s="249"/>
      <c r="G36" s="249"/>
      <c r="H36" s="249"/>
      <c r="I36" s="249"/>
      <c r="J36" s="250"/>
      <c r="K36" s="250"/>
      <c r="M36" s="247">
        <v>1280</v>
      </c>
    </row>
    <row r="37" spans="2:13"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M37" s="247">
        <v>1300</v>
      </c>
    </row>
    <row r="38" spans="2:13">
      <c r="B38" s="250"/>
      <c r="C38" s="250"/>
      <c r="D38" s="250"/>
      <c r="E38" s="250"/>
      <c r="F38" s="250"/>
      <c r="G38" s="250"/>
      <c r="H38" s="250"/>
      <c r="I38" s="250"/>
      <c r="J38" s="250"/>
      <c r="K38" s="25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AA03E1F159934AAF9A19F27AFC1CA2" ma:contentTypeVersion="12" ma:contentTypeDescription="Opprett et nytt dokument." ma:contentTypeScope="" ma:versionID="2f56b99abc25f746a64c4db40f7c9e0d">
  <xsd:schema xmlns:xsd="http://www.w3.org/2001/XMLSchema" xmlns:xs="http://www.w3.org/2001/XMLSchema" xmlns:p="http://schemas.microsoft.com/office/2006/metadata/properties" xmlns:ns2="1f51c0da-0117-4b3d-9dbb-cdd690669f83" xmlns:ns3="79a4928c-8232-4183-a46c-5cf2754c1502" targetNamespace="http://schemas.microsoft.com/office/2006/metadata/properties" ma:root="true" ma:fieldsID="0c7df1b14c7f2fcb794e36a5ea630bd9" ns2:_="" ns3:_="">
    <xsd:import namespace="1f51c0da-0117-4b3d-9dbb-cdd690669f83"/>
    <xsd:import namespace="79a4928c-8232-4183-a46c-5cf2754c15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1c0da-0117-4b3d-9dbb-cdd690669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a4928c-8232-4183-a46c-5cf2754c150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51E4CA-3D13-42B3-BA9E-96734015CE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20FD29-C399-4887-A9E9-10AB882CA4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1c0da-0117-4b3d-9dbb-cdd690669f83"/>
    <ds:schemaRef ds:uri="79a4928c-8232-4183-a46c-5cf2754c15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688CC9-D1F7-4CE5-A93D-0DED68E3C98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f51c0da-0117-4b3d-9dbb-cdd690669f8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1</vt:i4>
      </vt:variant>
    </vt:vector>
  </HeadingPairs>
  <TitlesOfParts>
    <vt:vector size="10" baseType="lpstr">
      <vt:lpstr>Forside</vt:lpstr>
      <vt:lpstr>Beregning</vt:lpstr>
      <vt:lpstr>Haureka</vt:lpstr>
      <vt:lpstr>Lassbærer terreng 1 m</vt:lpstr>
      <vt:lpstr>Lassbærer terreng ++</vt:lpstr>
      <vt:lpstr>Lassbærer på vei 1 m</vt:lpstr>
      <vt:lpstr> Lassbærer på vei ++</vt:lpstr>
      <vt:lpstr>Hjelpetabell</vt:lpstr>
      <vt:lpstr>Hjelpetabell 2</vt:lpstr>
      <vt:lpstr>Forside!Utskriftsområde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2018-01-02T11:41:11Z</dcterms:created>
  <dcterms:modified xsi:type="dcterms:W3CDTF">2021-02-10T17:10:18Z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TC028023569991</vt:lpwstr>
  </property>
  <property fmtid="{D5CDD505-2E9C-101B-9397-08002B2CF9AE}" pid="3" name="SkogkursDokumenttype">
    <vt:lpwstr>17;#Arbeidsdokument|d3bd8bfb-cd02-4979-a22f-832f746211ac</vt:lpwstr>
  </property>
  <property fmtid="{D5CDD505-2E9C-101B-9397-08002B2CF9AE}" pid="4" name="SkogkursOrganisasjon">
    <vt:lpwstr>6;#Skogkurs|c70ab0b2-6b57-410e-bd8b-9cdd4a188677</vt:lpwstr>
  </property>
  <property fmtid="{D5CDD505-2E9C-101B-9397-08002B2CF9AE}" pid="5" name="ContentTypeId">
    <vt:lpwstr>0x0101008EAA03E1F159934AAF9A19F27AFC1CA2</vt:lpwstr>
  </property>
  <property fmtid="{D5CDD505-2E9C-101B-9397-08002B2CF9AE}" pid="6" name="SkogkursFaggruppe">
    <vt:lpwstr>9;#Økonomi og skogsfond|a8f878af-e268-4b11-9016-149156be42e8</vt:lpwstr>
  </property>
  <property fmtid="{D5CDD505-2E9C-101B-9397-08002B2CF9AE}" pid="7" name="i66a9f1ec3fa4a689f84cc7474b8912b">
    <vt:lpwstr>Økonomi og skogsfond|a8f878af-e268-4b11-9016-149156be42e8</vt:lpwstr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axCatchAll">
    <vt:lpwstr>6;#;#17;#;#9;#</vt:lpwstr>
  </property>
  <property fmtid="{D5CDD505-2E9C-101B-9397-08002B2CF9AE}" pid="11" name="bad5b3d30a0e4b3ca3a5f01005d7fa1c">
    <vt:lpwstr>Arbeidsdokument|d3bd8bfb-cd02-4979-a22f-832f746211ac</vt:lpwstr>
  </property>
  <property fmtid="{D5CDD505-2E9C-101B-9397-08002B2CF9AE}" pid="12" name="SkogkursProsjektnr">
    <vt:lpwstr>554011</vt:lpwstr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SkogkursProsjektLederNavn">
    <vt:lpwstr>Mikael Fønhus</vt:lpwstr>
  </property>
  <property fmtid="{D5CDD505-2E9C-101B-9397-08002B2CF9AE}" pid="16" name="dab0e79c66424b0796119da8b3e3d17f">
    <vt:lpwstr>Skogkurs|c70ab0b2-6b57-410e-bd8b-9cdd4a188677</vt:lpwstr>
  </property>
  <property fmtid="{D5CDD505-2E9C-101B-9397-08002B2CF9AE}" pid="17" name="AuthorIds_UIVersion_10240">
    <vt:lpwstr>14</vt:lpwstr>
  </property>
</Properties>
</file>